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окументы\Рабочий стол\Текущая работа\2022 выполнение\Чеченская\ССПИ\"/>
    </mc:Choice>
  </mc:AlternateContent>
  <bookViews>
    <workbookView xWindow="0" yWindow="0" windowWidth="28800" windowHeight="10335" tabRatio="808"/>
  </bookViews>
  <sheets>
    <sheet name="Сводка затрат " sheetId="11" r:id="rId1"/>
    <sheet name="ССР 4 кв 2021" sheetId="1" r:id="rId2"/>
    <sheet name="Источник ЦИ" sheetId="17" r:id="rId3"/>
    <sheet name="Стоимость материалов по ТКП" sheetId="18" r:id="rId4"/>
    <sheet name="ОСР 12-01" sheetId="13" r:id="rId5"/>
    <sheet name="ОС02-01" sheetId="19" r:id="rId6"/>
    <sheet name="ОС09-01" sheetId="20" r:id="rId7"/>
    <sheet name="Смета №12-01" sheetId="9" r:id="rId8"/>
    <sheet name="Смета №02-01-01" sheetId="21" r:id="rId9"/>
    <sheet name="Смета №02-01-02" sheetId="22" r:id="rId10"/>
    <sheet name="Смета№02-01-03" sheetId="23" r:id="rId11"/>
    <sheet name="Смета№09-01-01" sheetId="24" r:id="rId12"/>
    <sheet name="Смета №09-01-02" sheetId="25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xlnm.Print_Area_1">#REF!</definedName>
    <definedName name="___xlnm.Print_Area_2">#REF!</definedName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32hjgk_12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двопваыо12554">#REF!</definedName>
    <definedName name="_павф123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line">#REF!</definedName>
    <definedName name="linee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#N/A</definedName>
    <definedName name="n1x">#N/A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ableName">"Dummy"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иииииии">#REF!</definedName>
    <definedName name="иоделир.">[15]!dial_mater_udar</definedName>
    <definedName name="Исходные_данные">#REF!</definedName>
    <definedName name="Исходныеданные">[16]Список!$E$12:$BZ$790</definedName>
    <definedName name="итиопгнаеквеа">#REF!</definedName>
    <definedName name="йй">[4]!dial_koef_zap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[17]Справка!$A$3:$A$31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[18]!dial_koef_udar</definedName>
    <definedName name="коэф">#REF!</definedName>
    <definedName name="Коэфф">#REF!</definedName>
    <definedName name="КТП">[19]объемы!$V$4:$V$29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ил">{0,"овz";1,"z";2,"аz";5,"овz"}</definedName>
    <definedName name="моделир.">[20]!dial_mater</definedName>
    <definedName name="мпорп">#REF!</definedName>
    <definedName name="Мытищи">[21]!dial_mater_udar</definedName>
    <definedName name="н">Модуль1.NumTxt</definedName>
    <definedName name="Название_сметы">[22]Смета180!$A$8</definedName>
    <definedName name="Налог_на_добавленную_стоимость">#REF!</definedName>
    <definedName name="Налог_на_пользавтелей_автдорог">#REF!</definedName>
    <definedName name="насос">[18]!dial_koef_udar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[23]!dial_koef_udar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[24]!dial_mater_udar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">#REF!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[25]справочник!$A$2:$A$35</definedName>
    <definedName name="работки1">#REF!</definedName>
    <definedName name="работы">[26]справочник_новый!$A$2:$A$56</definedName>
    <definedName name="работы_1.2015">#REF!</definedName>
    <definedName name="работы_3">#REF!</definedName>
    <definedName name="Работы2">[27]справочник_новый!$A$2:$A$70</definedName>
    <definedName name="расчет">[28]!dialog_montag_show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>[14]индексы!#REF!</definedName>
    <definedName name="Регионы_таблица">[14]индексы!#REF!</definedName>
    <definedName name="реконструкция">#REF!</definedName>
    <definedName name="РЗАПС">[29]Справка!$L$3:$L$8</definedName>
    <definedName name="роорррррррррррррррр">#REF!</definedName>
    <definedName name="рыбинск">#REF!</definedName>
    <definedName name="СводникКТП">#REF!</definedName>
    <definedName name="Сводный">#REF!</definedName>
    <definedName name="Сейсмика_зданий">[11]Таблица!$R$26:$R$28</definedName>
    <definedName name="Сейсмика_линий">[11]Таблица!$O$26:$O$28</definedName>
    <definedName name="СКО">[30]!dial_koef_udar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[29]Справка!$A$3:$A$31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[31]!Rashod_dolot_zap</definedName>
    <definedName name="ТПиР">[14]классификаторы!$H$2:$H$5</definedName>
    <definedName name="Трансформаторы">[11]Таблица!$B$489:$B$529</definedName>
    <definedName name="тыс">{0,"тысячz";1,"тысячаz";2,"тысячиz";5,"тысячz"}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[32]Списки!$C$2:$C$12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1" l="1"/>
  <c r="C22" i="11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" i="18"/>
  <c r="E36" i="1"/>
  <c r="D36" i="1"/>
  <c r="G19" i="13"/>
  <c r="G20" i="20"/>
  <c r="G19" i="20"/>
  <c r="H20" i="20"/>
  <c r="F21" i="19"/>
  <c r="F22" i="19" s="1"/>
  <c r="E21" i="19"/>
  <c r="F20" i="19"/>
  <c r="E20" i="19"/>
  <c r="D20" i="19"/>
  <c r="D22" i="19" s="1"/>
  <c r="D23" i="19" s="1"/>
  <c r="D30" i="1" s="1"/>
  <c r="F19" i="19"/>
  <c r="E19" i="19"/>
  <c r="H30" i="19"/>
  <c r="H29" i="19"/>
  <c r="H28" i="19"/>
  <c r="H27" i="19"/>
  <c r="H26" i="19"/>
  <c r="H25" i="19"/>
  <c r="H29" i="20"/>
  <c r="H28" i="20"/>
  <c r="H25" i="20"/>
  <c r="H4" i="17"/>
  <c r="H5" i="17"/>
  <c r="H6" i="17"/>
  <c r="H7" i="17"/>
  <c r="H3" i="17"/>
  <c r="E8" i="17"/>
  <c r="E7" i="17"/>
  <c r="E6" i="17"/>
  <c r="E5" i="17"/>
  <c r="E4" i="17"/>
  <c r="E3" i="17"/>
  <c r="F23" i="20"/>
  <c r="F22" i="20"/>
  <c r="E22" i="20"/>
  <c r="E23" i="20" s="1"/>
  <c r="D22" i="20"/>
  <c r="D23" i="20" s="1"/>
  <c r="H19" i="20"/>
  <c r="G22" i="19"/>
  <c r="G23" i="19" s="1"/>
  <c r="H22" i="20" l="1"/>
  <c r="E22" i="19"/>
  <c r="E30" i="1" s="1"/>
  <c r="H20" i="19"/>
  <c r="F23" i="19"/>
  <c r="F30" i="1"/>
  <c r="H24" i="20"/>
  <c r="G22" i="20"/>
  <c r="G23" i="20" s="1"/>
  <c r="H23" i="20" s="1"/>
  <c r="G41" i="1" s="1"/>
  <c r="H24" i="19"/>
  <c r="H21" i="19"/>
  <c r="H19" i="19"/>
  <c r="F73" i="9"/>
  <c r="H22" i="19" l="1"/>
  <c r="E23" i="19"/>
  <c r="H23" i="19" s="1"/>
  <c r="B32" i="11"/>
  <c r="D32" i="11" s="1"/>
  <c r="H54" i="9"/>
  <c r="G54" i="9"/>
  <c r="F54" i="9"/>
  <c r="E54" i="9"/>
  <c r="D54" i="9"/>
  <c r="C54" i="9"/>
  <c r="H53" i="9"/>
  <c r="G53" i="9"/>
  <c r="F53" i="9"/>
  <c r="E53" i="9"/>
  <c r="D53" i="9"/>
  <c r="C53" i="9"/>
  <c r="H52" i="9"/>
  <c r="G52" i="9"/>
  <c r="F52" i="9"/>
  <c r="E52" i="9"/>
  <c r="D52" i="9"/>
  <c r="C52" i="9"/>
  <c r="H51" i="9"/>
  <c r="G51" i="9"/>
  <c r="F51" i="9"/>
  <c r="E51" i="9"/>
  <c r="D51" i="9"/>
  <c r="C51" i="9"/>
  <c r="H50" i="9"/>
  <c r="G50" i="9"/>
  <c r="F50" i="9"/>
  <c r="E50" i="9"/>
  <c r="D50" i="9"/>
  <c r="C50" i="9"/>
  <c r="H49" i="9"/>
  <c r="G49" i="9"/>
  <c r="F49" i="9"/>
  <c r="E49" i="9"/>
  <c r="D49" i="9"/>
  <c r="C49" i="9"/>
  <c r="F55" i="9" l="1"/>
  <c r="F67" i="9" s="1"/>
  <c r="F68" i="9" s="1"/>
  <c r="F69" i="9" s="1"/>
  <c r="F70" i="9" s="1"/>
  <c r="D55" i="9"/>
  <c r="D67" i="9" s="1"/>
  <c r="D68" i="9" s="1"/>
  <c r="D69" i="9" s="1"/>
  <c r="D70" i="9" s="1"/>
  <c r="H55" i="9"/>
  <c r="H67" i="9" s="1"/>
  <c r="H68" i="9" s="1"/>
  <c r="H69" i="9" s="1"/>
  <c r="E55" i="9"/>
  <c r="E67" i="9" s="1"/>
  <c r="E68" i="9" s="1"/>
  <c r="E69" i="9" s="1"/>
  <c r="E70" i="9" s="1"/>
  <c r="C55" i="9"/>
  <c r="C67" i="9" s="1"/>
  <c r="C68" i="9" s="1"/>
  <c r="C69" i="9" s="1"/>
  <c r="C70" i="9" s="1"/>
  <c r="G55" i="9"/>
  <c r="G67" i="9" s="1"/>
  <c r="G68" i="9" s="1"/>
  <c r="G69" i="9" s="1"/>
  <c r="G70" i="9" s="1"/>
  <c r="H70" i="9" l="1"/>
  <c r="H71" i="9" s="1"/>
  <c r="G71" i="9"/>
  <c r="F71" i="9"/>
  <c r="E71" i="9"/>
  <c r="D71" i="9"/>
  <c r="C71" i="9"/>
  <c r="D8" i="17"/>
  <c r="F72" i="9" l="1"/>
  <c r="H22" i="13"/>
  <c r="F20" i="13"/>
  <c r="F21" i="13" s="1"/>
  <c r="E20" i="13"/>
  <c r="E21" i="13" s="1"/>
  <c r="D20" i="13"/>
  <c r="D21" i="13" s="1"/>
  <c r="C37" i="11"/>
  <c r="B37" i="11"/>
  <c r="D37" i="11" s="1"/>
  <c r="C36" i="11"/>
  <c r="B36" i="11"/>
  <c r="D36" i="11" s="1"/>
  <c r="C35" i="11"/>
  <c r="B35" i="11"/>
  <c r="C34" i="11"/>
  <c r="B34" i="11"/>
  <c r="D34" i="11" s="1"/>
  <c r="C33" i="11"/>
  <c r="B33" i="11"/>
  <c r="C32" i="11"/>
  <c r="C31" i="11"/>
  <c r="B31" i="11"/>
  <c r="D31" i="11" s="1"/>
  <c r="C30" i="11"/>
  <c r="B30" i="11"/>
  <c r="D30" i="11" s="1"/>
  <c r="G20" i="13" l="1"/>
  <c r="G21" i="13" s="1"/>
  <c r="H21" i="13" s="1"/>
  <c r="G53" i="1" s="1"/>
  <c r="H8" i="17"/>
  <c r="H19" i="13"/>
  <c r="H20" i="13" s="1"/>
  <c r="C18" i="11" l="1"/>
  <c r="F58" i="1"/>
  <c r="E58" i="1"/>
  <c r="D58" i="1"/>
  <c r="H56" i="1"/>
  <c r="H55" i="1"/>
  <c r="C55" i="1"/>
  <c r="H54" i="1"/>
  <c r="C54" i="1"/>
  <c r="C53" i="1"/>
  <c r="F50" i="1"/>
  <c r="E50" i="1"/>
  <c r="D50" i="1"/>
  <c r="F45" i="1"/>
  <c r="H43" i="1"/>
  <c r="G38" i="1"/>
  <c r="F38" i="1"/>
  <c r="G31" i="1"/>
  <c r="E31" i="1"/>
  <c r="D31" i="1"/>
  <c r="F31" i="1"/>
  <c r="F28" i="1"/>
  <c r="E28" i="1"/>
  <c r="G27" i="1"/>
  <c r="H27" i="1" s="1"/>
  <c r="C27" i="1"/>
  <c r="H26" i="1"/>
  <c r="B26" i="1"/>
  <c r="D25" i="1"/>
  <c r="H25" i="1" s="1"/>
  <c r="C25" i="1"/>
  <c r="B25" i="1"/>
  <c r="G24" i="1"/>
  <c r="H24" i="1" s="1"/>
  <c r="C24" i="1"/>
  <c r="B24" i="1"/>
  <c r="G23" i="1"/>
  <c r="H23" i="1" s="1"/>
  <c r="C23" i="1"/>
  <c r="B23" i="1"/>
  <c r="G58" i="1" l="1"/>
  <c r="H53" i="1"/>
  <c r="D77" i="1" s="1"/>
  <c r="E32" i="1"/>
  <c r="F32" i="1"/>
  <c r="H31" i="1"/>
  <c r="G28" i="1"/>
  <c r="G32" i="1" s="1"/>
  <c r="H41" i="1"/>
  <c r="D28" i="1"/>
  <c r="H30" i="1"/>
  <c r="F34" i="1" l="1"/>
  <c r="F39" i="1"/>
  <c r="E34" i="1"/>
  <c r="E37" i="1" s="1"/>
  <c r="G34" i="1"/>
  <c r="G39" i="1"/>
  <c r="H58" i="1"/>
  <c r="H28" i="1"/>
  <c r="H32" i="1" s="1"/>
  <c r="D32" i="1"/>
  <c r="D34" i="1" l="1"/>
  <c r="H36" i="1"/>
  <c r="F46" i="1"/>
  <c r="F51" i="1" s="1"/>
  <c r="F59" i="1" s="1"/>
  <c r="F61" i="1" s="1"/>
  <c r="F62" i="1" s="1"/>
  <c r="F63" i="1" s="1"/>
  <c r="C17" i="11" s="1"/>
  <c r="E38" i="1"/>
  <c r="E39" i="1" s="1"/>
  <c r="E44" i="1" s="1"/>
  <c r="E45" i="1" s="1"/>
  <c r="E46" i="1" s="1"/>
  <c r="E51" i="1" s="1"/>
  <c r="E59" i="1" s="1"/>
  <c r="E61" i="1" s="1"/>
  <c r="E62" i="1" s="1"/>
  <c r="E63" i="1" s="1"/>
  <c r="F77" i="1"/>
  <c r="H34" i="1"/>
  <c r="D37" i="1"/>
  <c r="F66" i="1" l="1"/>
  <c r="F67" i="1" s="1"/>
  <c r="F68" i="1" s="1"/>
  <c r="E66" i="1"/>
  <c r="E67" i="1" s="1"/>
  <c r="E68" i="1" s="1"/>
  <c r="H37" i="1"/>
  <c r="D38" i="1"/>
  <c r="D39" i="1" s="1"/>
  <c r="D44" i="1" s="1"/>
  <c r="H38" i="1" l="1"/>
  <c r="H39" i="1" l="1"/>
  <c r="H44" i="1" l="1"/>
  <c r="D45" i="1"/>
  <c r="D46" i="1" l="1"/>
  <c r="D51" i="1" l="1"/>
  <c r="D59" i="1" s="1"/>
  <c r="G42" i="1"/>
  <c r="D61" i="1"/>
  <c r="G45" i="1" l="1"/>
  <c r="H42" i="1"/>
  <c r="D62" i="1"/>
  <c r="G46" i="1" l="1"/>
  <c r="G48" i="1" s="1"/>
  <c r="H45" i="1"/>
  <c r="H46" i="1" s="1"/>
  <c r="D63" i="1"/>
  <c r="C16" i="11" l="1"/>
  <c r="D66" i="1"/>
  <c r="D67" i="1" s="1"/>
  <c r="D68" i="1" s="1"/>
  <c r="G49" i="1"/>
  <c r="H49" i="1" s="1"/>
  <c r="H48" i="1"/>
  <c r="E77" i="1"/>
  <c r="G50" i="1" l="1"/>
  <c r="H50" i="1" s="1"/>
  <c r="G51" i="1" l="1"/>
  <c r="G59" i="1" s="1"/>
  <c r="H77" i="1"/>
  <c r="G77" i="1" s="1"/>
  <c r="H51" i="1" l="1"/>
  <c r="G61" i="1"/>
  <c r="H59" i="1"/>
  <c r="G62" i="1" l="1"/>
  <c r="H61" i="1"/>
  <c r="H62" i="1" l="1"/>
  <c r="H63" i="1" s="1"/>
  <c r="G63" i="1"/>
  <c r="G66" i="1" l="1"/>
  <c r="C19" i="11"/>
  <c r="C20" i="11" l="1"/>
  <c r="D33" i="11" s="1"/>
  <c r="D35" i="11"/>
  <c r="G67" i="1"/>
  <c r="H66" i="1"/>
  <c r="D38" i="11" l="1"/>
  <c r="D39" i="11" s="1"/>
  <c r="D40" i="11" s="1"/>
  <c r="D41" i="11" s="1"/>
  <c r="G68" i="1"/>
  <c r="H68" i="1" s="1"/>
  <c r="D5" i="1" s="1"/>
  <c r="H67" i="1"/>
</calcChain>
</file>

<file path=xl/sharedStrings.xml><?xml version="1.0" encoding="utf-8"?>
<sst xmlns="http://schemas.openxmlformats.org/spreadsheetml/2006/main" count="4632" uniqueCount="863">
  <si>
    <t>Форма № 1</t>
  </si>
  <si>
    <t xml:space="preserve">Заказчик </t>
  </si>
  <si>
    <t>Филиал ПАО «МРСК Северного Кавказа» – «Ставропольэнерго»</t>
  </si>
  <si>
    <t>(наименование организации)</t>
  </si>
  <si>
    <t xml:space="preserve">"Утверждаю" </t>
  </si>
  <si>
    <t>Сводный сметный расчет в сумме ________________________________________</t>
  </si>
  <si>
    <t>тыс. руб.</t>
  </si>
  <si>
    <t>«    »________________2020 г.</t>
  </si>
  <si>
    <t>СВОДНЫЙ СМЕТНЫЙ РАСЧЕТ СТОИМОСТИ СТРОИТЕЛЬСТВА №2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</si>
  <si>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</si>
  <si>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</si>
  <si>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</si>
  <si>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</si>
  <si>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</si>
  <si>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</si>
  <si>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</si>
  <si>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</si>
  <si>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</si>
  <si>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</si>
  <si>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</si>
  <si>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Демонтажные работы ВЛ-10 кВ</t>
  </si>
  <si>
    <t>№01-02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</si>
  <si>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</si>
  <si>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</si>
  <si>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</si>
  <si>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Итого по Главам 1-7</t>
  </si>
  <si>
    <t>Индексы изменения сметной стоимости</t>
  </si>
  <si>
    <t>Глава 8. Временные здания и сооружения</t>
  </si>
  <si>
    <t>Временные здания и сооружения - 2,5%*0,8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</si>
  <si>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</si>
  <si>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</si>
  <si>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</si>
  <si>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Письмо Госстроя №1336-ВК 1-Д от 10.10.1991г.</t>
  </si>
  <si>
    <t>Премия за ввод в действие, построенного объекта - 2,92%</t>
  </si>
  <si>
    <t>ГСН 81-05-02-2007 таб.4 п.2.6</t>
  </si>
  <si>
    <t>Дополнительные затраты при производстве работ в зимнее время - 0,4%</t>
  </si>
  <si>
    <t>Производство работ в зимнее время, электрические подстанции - 0,6%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</si>
  <si>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</si>
  <si>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</si>
  <si>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</si>
  <si>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Строительный контроль - 2,14%</t>
  </si>
  <si>
    <t>Итого по Главе 10. "Содержание службы заказчика. Строительный контроль"</t>
  </si>
  <si>
    <t>Итого по Главам 1-10</t>
  </si>
  <si>
    <t>Глава 12. Проектные и изыскательские работы</t>
  </si>
  <si>
    <t>№12-02</t>
  </si>
  <si>
    <t>№12-03</t>
  </si>
  <si>
    <t>№12-04</t>
  </si>
  <si>
    <t>Изыскательские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</si>
  <si>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</si>
  <si>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</si>
  <si>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</si>
  <si>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Резерв средств на непредвиденные работы и затраты  - 3%</t>
  </si>
  <si>
    <t>Итого "Непредвиденные затраты"</t>
  </si>
  <si>
    <t>Налоги и обязательные платежи</t>
  </si>
  <si>
    <t>Приказ от 03.08.2018 ФЗ №303</t>
  </si>
  <si>
    <t>НДС - 20%</t>
  </si>
  <si>
    <t>Итого "Налоги и обязательные платежи"</t>
  </si>
  <si>
    <t>Всего по сводному расчету</t>
  </si>
  <si>
    <t>[подпись (инициалы, фамилия)]</t>
  </si>
  <si>
    <t>Главный инженер</t>
  </si>
  <si>
    <t>проекта _________________________________________________________</t>
  </si>
  <si>
    <t>Письмо Минстроя РФ</t>
  </si>
  <si>
    <t xml:space="preserve">на </t>
  </si>
  <si>
    <t>Наименование</t>
  </si>
  <si>
    <t>Ед. изм.</t>
  </si>
  <si>
    <t>№ п/п</t>
  </si>
  <si>
    <t>Кол-во</t>
  </si>
  <si>
    <t>12-01</t>
  </si>
  <si>
    <t>Наименование организации заказчика</t>
  </si>
  <si>
    <t>Пусконаладочные работы</t>
  </si>
  <si>
    <t>СВОДКА ЗАТРАТ</t>
  </si>
  <si>
    <t>Плановый год ввода объекта в эксплуатацию</t>
  </si>
  <si>
    <t>Наименование затрат</t>
  </si>
  <si>
    <t>Объектов производственного назначения, тыс. руб.</t>
  </si>
  <si>
    <t>Объем КВЛ в ценах года реализации, тыс. руб. без НДС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</si>
  <si>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</si>
  <si>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</si>
  <si>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</si>
  <si>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ПИР</t>
  </si>
  <si>
    <t xml:space="preserve">  прочих затрат</t>
  </si>
  <si>
    <t>В том числе планируемый объем освоения капитальных вложений на 2021 год</t>
  </si>
  <si>
    <t>В том числе планируемый объем освоения капитальных вложений на 2022 год</t>
  </si>
  <si>
    <t>В том числе планируемый объем освоения капитальных вложений на 2023 год</t>
  </si>
  <si>
    <t>В том числе планируемый объем освоения капитальных вложений на 2024 год</t>
  </si>
  <si>
    <t>В том числе планируемый объем освоения капитальных вложений на 2025 год</t>
  </si>
  <si>
    <t>В том числе планируемый объем освоения капитальных вложений на 2026 год</t>
  </si>
  <si>
    <t>В том числе планируемый объем освоения капитальных вложений на 2027 год</t>
  </si>
  <si>
    <t xml:space="preserve"> Индекс - дефлятор  Минэкономразвития.
Инвестиции в основной капитал (капитальные вложения)</t>
  </si>
  <si>
    <t>В том числе планируемый объем освоения капитальных вложений на 2028 год</t>
  </si>
  <si>
    <t>Расчетный дефлятор в год осуществления КВЛ, но без ввода объекта в эксплуатацию</t>
  </si>
  <si>
    <t>Расчетный дефлятор в год ввода объекта в эусплуатацию</t>
  </si>
  <si>
    <t>Индексы-дефляторы от года текущих цен в расчете (4 кв 2020) до года реализации(2021)</t>
  </si>
  <si>
    <t>Дек.21/</t>
  </si>
  <si>
    <t>Дек.20</t>
  </si>
  <si>
    <t>Дек.22/</t>
  </si>
  <si>
    <t>Дек.21</t>
  </si>
  <si>
    <t>Дек.23/</t>
  </si>
  <si>
    <t>Дек.22</t>
  </si>
  <si>
    <t>Дек.24/</t>
  </si>
  <si>
    <t>Дек.23</t>
  </si>
  <si>
    <t>Дек.25/</t>
  </si>
  <si>
    <t>Дек.24</t>
  </si>
  <si>
    <t>Дек.26/</t>
  </si>
  <si>
    <t>Дек.25</t>
  </si>
  <si>
    <t>Дек.27/</t>
  </si>
  <si>
    <t>Дек.26</t>
  </si>
  <si>
    <t>Дек.28/</t>
  </si>
  <si>
    <t>Дек.27</t>
  </si>
  <si>
    <t>Итого, сметная стоимость в прогнозном уровне цен</t>
  </si>
  <si>
    <t>Сметная стоимость всего:</t>
  </si>
  <si>
    <t xml:space="preserve">  НДС (20%)</t>
  </si>
  <si>
    <t>Итого, сметная стоимость в прогнозном уровне цен с учетом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</si>
  <si>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</si>
  <si>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(объектная смета)</t>
  </si>
  <si>
    <t>(наименование объекта)</t>
  </si>
  <si>
    <t>Номера сметных расчетов (смет)</t>
  </si>
  <si>
    <t>Наименование работ и затрат</t>
  </si>
  <si>
    <t>Сметная стоимость, руб.</t>
  </si>
  <si>
    <t>Кол-во технологических решений</t>
  </si>
  <si>
    <t>строительных работ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</si>
  <si>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</si>
  <si>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</si>
  <si>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</si>
  <si>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</si>
  <si>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Итого по объектной смете</t>
  </si>
  <si>
    <t>ВСЕГО, в том числе:</t>
  </si>
  <si>
    <t>ОТ</t>
  </si>
  <si>
    <t>ЭМ</t>
  </si>
  <si>
    <t>МР</t>
  </si>
  <si>
    <t>НР</t>
  </si>
  <si>
    <t>СП</t>
  </si>
  <si>
    <t>оборудование</t>
  </si>
  <si>
    <t>прочие затраты</t>
  </si>
  <si>
    <t>ОБЪЕКТНЫЙ СМЕТНЫЙ РАСЧЕТ № 09-01</t>
  </si>
  <si>
    <t>ПИР</t>
  </si>
  <si>
    <t>ОСР 12-01</t>
  </si>
  <si>
    <t>ОСР 09-01</t>
  </si>
  <si>
    <t>ОСР 02-01</t>
  </si>
  <si>
    <t>ЛСР</t>
  </si>
  <si>
    <t>Наименование расчета*)</t>
  </si>
  <si>
    <t>Технические показатели</t>
  </si>
  <si>
    <t>Стоимость, в руб. без НДС</t>
  </si>
  <si>
    <t>Измеритель, шт.</t>
  </si>
  <si>
    <t>Уд. стоим, в  руб. без НДС.</t>
  </si>
  <si>
    <t>Наименование проекта-аналога (сметного расчета)</t>
  </si>
  <si>
    <t>Цена за ед., тыс. руб. без НДС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</si>
  <si>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</si>
  <si>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</si>
  <si>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</si>
  <si>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</si>
  <si>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 xml:space="preserve">             по инвестиционному проекту </t>
  </si>
  <si>
    <t>Форма № 2 п</t>
  </si>
  <si>
    <t>на проектные работы  по созданию ССПИ</t>
  </si>
  <si>
    <t>Наименование проектной (изыскательской) организации</t>
  </si>
  <si>
    <t>1. Смета выполнена на основании СБЦП 81-2001-22 Справочника базовых цен на проектные работы</t>
  </si>
  <si>
    <t>в строительстве "Автоматизированные системы управления технологическими процессами (АСУТП)"</t>
  </si>
  <si>
    <t>2. Цены в "Справочнике" установлены по состоянию на 01.01.2001г. и корректируются</t>
  </si>
  <si>
    <t>с учетом инфляционных индексов в соответствии с информационными письмами Минстроя РФ.</t>
  </si>
  <si>
    <r>
      <t xml:space="preserve">3.  Исходные данные </t>
    </r>
    <r>
      <rPr>
        <b/>
        <sz val="11"/>
        <rFont val="Times New Roman"/>
        <family val="1"/>
        <charset val="204"/>
      </rPr>
      <t>(согл.табл.2 "Трудоемкость разработки документации на ССПИ)</t>
    </r>
    <r>
      <rPr>
        <sz val="11"/>
        <rFont val="Times New Roman"/>
        <family val="1"/>
        <charset val="204"/>
      </rPr>
      <t xml:space="preserve"> в баллах:</t>
    </r>
  </si>
  <si>
    <t xml:space="preserve"> - Ф2 - непрерывный технологический процесс (п.1.1) ;</t>
  </si>
  <si>
    <t xml:space="preserve"> - Ф5 -  количество контролируемых технологических операций до 5 (п.2.1)  ;</t>
  </si>
  <si>
    <t xml:space="preserve"> - Ф6 -  II степень (п.3.2) ;</t>
  </si>
  <si>
    <t xml:space="preserve"> - Ф8 -  автоматизированный "ручной" режим (п.5.1) ;</t>
  </si>
  <si>
    <t xml:space="preserve"> - Ф9 -  количество измеряемых, контролируемых и регистрируемых переменных (сигналов) до 20 (п.6.1) ;</t>
  </si>
  <si>
    <t xml:space="preserve"> - Ф10 -количество управляющих воздействий, вырабатываемых ССПИ до 5 (п.7.1) ;</t>
  </si>
  <si>
    <t>4. Стоимость разработки проектной документации</t>
  </si>
  <si>
    <t>4.1 Факторы, определяющие трудоемкость разработки проектной документации</t>
  </si>
  <si>
    <t>4.1.1 Определение количества баллов для фактора Ф2</t>
  </si>
  <si>
    <t>Фактор, определяющий трудоемкость разработки</t>
  </si>
  <si>
    <t>Количество баллов, для частей проекта</t>
  </si>
  <si>
    <t>ОР</t>
  </si>
  <si>
    <t>ОО</t>
  </si>
  <si>
    <t>ИО</t>
  </si>
  <si>
    <t>ТО</t>
  </si>
  <si>
    <t>МО</t>
  </si>
  <si>
    <t>ПО</t>
  </si>
  <si>
    <t xml:space="preserve">Ф2 - п.1.1-Непрерывный характер протекания технологического процесса </t>
  </si>
  <si>
    <t>4.1.2 Определение количества баллов для фактора Ф5</t>
  </si>
  <si>
    <t>Ф5 - п.2.3-Количество контролируемых технологических операций   - свыше 10 до 20</t>
  </si>
  <si>
    <t>4.1.3 Определение количества баллов для фактора Ф6</t>
  </si>
  <si>
    <t>Ф6 - п.3.2-Степень развитости информационных функций ССПИ (II степень -централизованный контроль и измерение параметров состояния ТОУ</t>
  </si>
  <si>
    <t>4.1.4 Определение количества баллов для фактора Ф8</t>
  </si>
  <si>
    <t>Ф8 - п.5.1 Режим выполнения управляющих функций АСУТП (автоматизированный "ручной" режим)</t>
  </si>
  <si>
    <t>4.1.5 Определение количества баллов для фактора Ф9</t>
  </si>
  <si>
    <t>Ф9 - п.6.1- Количество переменных, измеряемых, контролируемых и регистрируемых свыше до 20</t>
  </si>
  <si>
    <t>4.1.6 Определение количества баллов для фактора Ф10</t>
  </si>
  <si>
    <t>Ф10 - п.7.1-Количество управляющих воздействий свыше до 5</t>
  </si>
  <si>
    <t>4.1.7 Сводная таблица баллов каждого  фактора для частей проектной документации:</t>
  </si>
  <si>
    <t xml:space="preserve">Ф2 </t>
  </si>
  <si>
    <t>Ф5</t>
  </si>
  <si>
    <t xml:space="preserve">Ф6 </t>
  </si>
  <si>
    <t>Ф8</t>
  </si>
  <si>
    <t>Ф9</t>
  </si>
  <si>
    <t>Ф10</t>
  </si>
  <si>
    <t>ИТОГО</t>
  </si>
  <si>
    <t>В связи с тем, что применяется програмное обеспечение разработчика оборудования</t>
  </si>
  <si>
    <t>в стоимость поставки которого включено МО и ПО, эти разделы проекта исключаются</t>
  </si>
  <si>
    <t>?????</t>
  </si>
  <si>
    <t>В связи с отсутствием необходимости разработки исключаются разделы ОР, ОО, ИО, МО.</t>
  </si>
  <si>
    <t>Ценностные множители для частей документации на ССПИ (Sч) равны (в тыс.руб) п.2.11.2:</t>
  </si>
  <si>
    <t>для ОР</t>
  </si>
  <si>
    <t>для ОО</t>
  </si>
  <si>
    <t>для ИО</t>
  </si>
  <si>
    <t>для ТО</t>
  </si>
  <si>
    <t>для МО</t>
  </si>
  <si>
    <t>для ПО</t>
  </si>
  <si>
    <t>Части документации на ССПИ</t>
  </si>
  <si>
    <t>Базовая цена разработки каждой из частей проектной документации на АСУТП, тыс.руб</t>
  </si>
  <si>
    <t>Поправочный коэффициент К=0,5 (п.1 табл.3 и табл.4 -доля повторно используемых проектных решений в общем количестве проектных решений по ССПИ свыше 35 до 50)</t>
  </si>
  <si>
    <t xml:space="preserve">Поправочный коэффициент К=1,1(п.7 табл.3) ССПИ создается с использованием для передачи данных аппаратуры телемеханики, либо средств беспроводной связи, в том числе радиосвязи, либо средств высокочастотной связи по высоковольтным линиям электропередачи </t>
  </si>
  <si>
    <t>Поправочный коэффициент К=1,2 ( 
ССПИ подлежит эксплуатации в особых условиях, характеризующихся следующими факторами: Сейсмичная местность)</t>
  </si>
  <si>
    <t>Поправочный коэффициент К=1,07 (п.15 табл.3- Создание ССПИ предусматривает разработку её метрологического обеспечения)</t>
  </si>
  <si>
    <t>Всего базовая цена разработки документации на ССПИ, в ценах на 01.01.2001г тыс.руб</t>
  </si>
  <si>
    <t xml:space="preserve">Пересчет 4 квартал 2021 г. в текущие цены К=4,75 </t>
  </si>
  <si>
    <t>Составил: ________________________</t>
  </si>
  <si>
    <t>Проверил: ________________________</t>
  </si>
  <si>
    <t>Смета №12-01</t>
  </si>
  <si>
    <t>Итого по Главам 1-7  в ценах 4 квартал 2021г.</t>
  </si>
  <si>
    <t>Итого, сметная стоимость в ценах 4 кв. 2021 года</t>
  </si>
  <si>
    <t>Индексы-дефляторы от года текущих цен в расчете (4 кв 2021) до года реализации(2022)</t>
  </si>
  <si>
    <t>Индексы-дефляторы Минэкономразвития от года текущих цен в расчете (4 кв 2021) до года реализации(2023)</t>
  </si>
  <si>
    <t>Индексы-дефляторы Минэкономразвития от года текущих цен в расчете (4 кв 2021) до года реализации(2024)</t>
  </si>
  <si>
    <t>Индексы-дефляторы Минэкономразвития от года текущих цен в расчете (4 кв 2021) до года реализации(2025)</t>
  </si>
  <si>
    <t>Индексы-дефляторы Минэкономразвития от года текущих цен в расчете (4 кв 2021) до года реализации(2026)</t>
  </si>
  <si>
    <t>Индексы-дефляторы Минэкономразвития от года текущих цен в расчете (4 кв 2021) до года реализации(2027)</t>
  </si>
  <si>
    <t>Индексы-дефляторы Минэкономразвития от года текущих цен в расчете (4 кв 2021) до года реализации(2028)</t>
  </si>
  <si>
    <t>Модернизация системы сбора и передачи информации 1-я очередь АО "Чеченэнерго" ПС110 Наурская</t>
  </si>
  <si>
    <t>Затраты на содержание службы заказчика-застройщика - 2,19%</t>
  </si>
  <si>
    <t>Приказ АО "Чеченэнерго" №129 от 23.06.2020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</si>
  <si>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</si>
  <si>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</si>
  <si>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</si>
  <si>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</si>
  <si>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</si>
  <si>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</si>
  <si>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</si>
  <si>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Изменения в сметные нормы, утвержденные приказами Минстроя России от 26 декабря № 2019 г. № 871/пр, 872/пр, 874/пр, 875/пр (в ред. приказов от 30.03.2020 № 171/пр, от 01.06.2020 295/пр, от 30.06.2020 № 353/пр, от 20.10.2020 № 635/пр, от 09.02.2021 
№ 50/пр, от 24.05.2021 № 320/пр, от 24.06.2021 № 407/пр)</t>
  </si>
  <si>
    <t>Наименование программного продукта</t>
  </si>
  <si>
    <t>"ГРАНД-Смета 2021"</t>
  </si>
  <si>
    <t>Модернизация системы сбора и передачи  информации 1-я очередь АО «Чеченэнерго» ПС 110 кВ Ищерская для нужд 
АО «Чеченэнерго» (Заказчик, Организатор), управляемого ПАО «Россети Северный Кавказ</t>
  </si>
  <si>
    <t>(наименование объекта капитального строительства)</t>
  </si>
  <si>
    <t>ЛОКАЛЬНЫЙ СМЕТНЫЙ РАСЧЕТ (СМЕТА) № 02-01-01</t>
  </si>
  <si>
    <t xml:space="preserve"> Комплекс технических средств ССПИ</t>
  </si>
  <si>
    <t>02-01-01 Комплекс технических средств ССПИ 1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</si>
  <si>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</si>
  <si>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</si>
  <si>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</si>
  <si>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</si>
  <si>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</si>
  <si>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</si>
  <si>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</si>
  <si>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на 3 кв. 2021 г. Письмо Минстрой РФ № 39177-ИФ_09 от 14.09.2021 г. (3 кв. 2021 г., прочие объекты)</t>
  </si>
  <si>
    <t xml:space="preserve">Сметная стоимость </t>
  </si>
  <si>
    <t>(1625,04)</t>
  </si>
  <si>
    <t>тыс.руб.</t>
  </si>
  <si>
    <t>в том числе:</t>
  </si>
  <si>
    <t>(0)</t>
  </si>
  <si>
    <t>Средства на оплату труда рабочих</t>
  </si>
  <si>
    <t>(58,54)</t>
  </si>
  <si>
    <t>(194,44)</t>
  </si>
  <si>
    <t>Нормативные затраты труда рабочих</t>
  </si>
  <si>
    <t>чел.час.</t>
  </si>
  <si>
    <t>оборудования</t>
  </si>
  <si>
    <t>(1195,91)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</si>
  <si>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</si>
  <si>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</si>
  <si>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</si>
  <si>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Обоснование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</si>
  <si>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</si>
  <si>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</si>
  <si>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</si>
  <si>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</si>
  <si>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</si>
  <si>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</si>
  <si>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</si>
  <si>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</si>
  <si>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Раздел 1. Монтажные работы</t>
  </si>
  <si>
    <t>ССПИ</t>
  </si>
  <si>
    <t>1</t>
  </si>
  <si>
    <t>ФЕРм10-04-062-04</t>
  </si>
  <si>
    <t>Шкаф: контроля (ССПИ)</t>
  </si>
  <si>
    <t>шт</t>
  </si>
  <si>
    <t>21,69</t>
  </si>
  <si>
    <t>2</t>
  </si>
  <si>
    <t>8,66</t>
  </si>
  <si>
    <t>3</t>
  </si>
  <si>
    <t>в т.ч. ОТм</t>
  </si>
  <si>
    <t>4</t>
  </si>
  <si>
    <t>М</t>
  </si>
  <si>
    <t>6,92</t>
  </si>
  <si>
    <t>ЗТ</t>
  </si>
  <si>
    <t>чел.-ч</t>
  </si>
  <si>
    <t>39</t>
  </si>
  <si>
    <t>ЗТм</t>
  </si>
  <si>
    <t>1,95</t>
  </si>
  <si>
    <t>Итого по расценке</t>
  </si>
  <si>
    <t>ФОТ</t>
  </si>
  <si>
    <t>Приказ Минстроя России № 812/пр от 21.12.2020 Прил. п.51.2</t>
  </si>
  <si>
    <t>НР Монтаж радиотелевизионного и электронного оборудования</t>
  </si>
  <si>
    <t>%</t>
  </si>
  <si>
    <t>95</t>
  </si>
  <si>
    <t>Приказ Минстроя России № 774/пр от 11.12.2020 Прил. п.51.2</t>
  </si>
  <si>
    <t>СП Монтаж радиотелевизионного и электронного оборудования</t>
  </si>
  <si>
    <t>53</t>
  </si>
  <si>
    <t>Всего по позиции</t>
  </si>
  <si>
    <t>Шкаф: контроля (ИП 110кВ)</t>
  </si>
  <si>
    <t>ФЕРм10-06-068-12</t>
  </si>
  <si>
    <t>Настройка простых сетевых трактов: 155 Мбит/сек., основной</t>
  </si>
  <si>
    <t>тракт</t>
  </si>
  <si>
    <t>228</t>
  </si>
  <si>
    <t>912</t>
  </si>
  <si>
    <t>Приказ Минстроя России № 812/пр от 21.12.2020 Прил. п.51.1</t>
  </si>
  <si>
    <t>НР Прокладка и монтаж сетей связи</t>
  </si>
  <si>
    <t>90</t>
  </si>
  <si>
    <t>Приказ Минстроя России № 774/пр от 11.12.2020 Прил. п.51.1</t>
  </si>
  <si>
    <t>СП Прокладка и монтаж сетей связи</t>
  </si>
  <si>
    <t>46</t>
  </si>
  <si>
    <t>ФЕРм10-02-016-06</t>
  </si>
  <si>
    <t>Отдельно устанавливаемый: преобразователь или блок питания (Контроллер электрического присоединения: микропроцессорный измерительный преобразователь (МИП)</t>
  </si>
  <si>
    <t>10</t>
  </si>
  <si>
    <t>9,3</t>
  </si>
  <si>
    <t>93</t>
  </si>
  <si>
    <t>0,4</t>
  </si>
  <si>
    <t>5</t>
  </si>
  <si>
    <t>ФЕРм08-01-080-01</t>
  </si>
  <si>
    <t>Прибор измерения и защиты, количество подключаемых концов: до 2 (датчик температуры)</t>
  </si>
  <si>
    <t>1,03</t>
  </si>
  <si>
    <t>2,06</t>
  </si>
  <si>
    <t>0,06</t>
  </si>
  <si>
    <t>0,12</t>
  </si>
  <si>
    <t>Приказ Минстроя России № 812/пр от 21.12.2020 Прил. п.49.3</t>
  </si>
  <si>
    <t>НР Электротехнические установки на других объектах</t>
  </si>
  <si>
    <t>97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</si>
  <si>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</si>
  <si>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</si>
  <si>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</si>
  <si>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6</t>
  </si>
  <si>
    <t>Прибор измерения и защиты, количество подключаемых концов: до 2 (Логометр УП-25)</t>
  </si>
  <si>
    <t>7</t>
  </si>
  <si>
    <t>ФЕРм10-02-040-01</t>
  </si>
  <si>
    <t>Устройство: центральное управляющее (АРМ ПО)</t>
  </si>
  <si>
    <t>устройство</t>
  </si>
  <si>
    <t>81</t>
  </si>
  <si>
    <t>3,2</t>
  </si>
  <si>
    <t>8</t>
  </si>
  <si>
    <t>Устройство: центральное управляющее (АРМ РЗА)</t>
  </si>
  <si>
    <t>9</t>
  </si>
  <si>
    <t>ФЕРм10-04-064-02</t>
  </si>
  <si>
    <t>Модулятор осциллографический или магнитофон переносного типа (принтер)</t>
  </si>
  <si>
    <t>ФЕРм08-04-744-17</t>
  </si>
  <si>
    <t>Кабель контрольный с креплением по всей длине, масса 1 м кабеля: до 1 кг</t>
  </si>
  <si>
    <t>100 м</t>
  </si>
  <si>
    <t>103,8</t>
  </si>
  <si>
    <t>Объем=(4995+920+2985+985+495) / 100</t>
  </si>
  <si>
    <t>38,8</t>
  </si>
  <si>
    <t>4027,44</t>
  </si>
  <si>
    <t>12,456</t>
  </si>
  <si>
    <t>Приказ Минстроя России № 812/пр от 21.12.2020 Прил. п.49.1</t>
  </si>
  <si>
    <t>НР Электротехнические установки на атомных электростанциях</t>
  </si>
  <si>
    <t>113</t>
  </si>
  <si>
    <t>Приказ Минстроя России № 774/пр от 11.12.2020 Прил. п.49.1</t>
  </si>
  <si>
    <t>СП Электротехнические установки на атомных электростанциях</t>
  </si>
  <si>
    <t>68</t>
  </si>
  <si>
    <t>11</t>
  </si>
  <si>
    <t>ФЕРм08-02-147-01</t>
  </si>
  <si>
    <t>Кабель до 35 кВ по установленным конструкциям и лоткам с креплением на поворотах и в конце трассы, масса 1 м кабеля: до 1 кг</t>
  </si>
  <si>
    <t>33,35</t>
  </si>
  <si>
    <t>Объем=(1492+488+1355) / 100</t>
  </si>
  <si>
    <t>9,28</t>
  </si>
  <si>
    <t>309,488</t>
  </si>
  <si>
    <t>13,34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</si>
  <si>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</si>
  <si>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</si>
  <si>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</si>
  <si>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</si>
  <si>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</si>
  <si>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</si>
  <si>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</si>
  <si>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</si>
  <si>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</si>
  <si>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</si>
  <si>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</si>
  <si>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</si>
  <si>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</si>
  <si>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</si>
  <si>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</si>
  <si>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</si>
  <si>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</si>
  <si>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</si>
  <si>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 и оборудование</t>
  </si>
  <si>
    <t>Комплектные шкафы</t>
  </si>
  <si>
    <t>12
О</t>
  </si>
  <si>
    <t>ТЦ_62.1.02.12_66_6660149600_23.09.2021_02</t>
  </si>
  <si>
    <t>Шкаф ССПИ</t>
  </si>
  <si>
    <t>комплект</t>
  </si>
  <si>
    <t>1,012</t>
  </si>
  <si>
    <t>(Оборудование)</t>
  </si>
  <si>
    <t>Приказ от 04.08.2020 № 421/пр п.92в</t>
  </si>
  <si>
    <t>Заготовительно-складские расходы для оборудования - 1,2% ПЗ=1,2% (ОЗП=1,2%; ЭМ=1,2%; МАТ=1,2%)</t>
  </si>
  <si>
    <t>13
О</t>
  </si>
  <si>
    <t>Шкаф ИП 110 кВ</t>
  </si>
  <si>
    <t>МИП в ячейки</t>
  </si>
  <si>
    <t>14
О</t>
  </si>
  <si>
    <t>ТЦ_61.2.07.04_66_6660149600_23.09.2021_02</t>
  </si>
  <si>
    <t>Контроллер электрического присоединения: микропроцессорный измерительный преобразователь (МИП). Состав: корпус, источник питания от напряжения 220 VAC/VDC 12xDI24 + 2xDO, процессорная плата, 3ТТ, 3ТН, опрос до 2 устройств по протоколам (A32.4_B1.4_M1.4)</t>
  </si>
  <si>
    <t>Оборудование</t>
  </si>
  <si>
    <t>15
О</t>
  </si>
  <si>
    <t>ТЦ_63.4.06.02_66_6660149600_23.09.2021_02</t>
  </si>
  <si>
    <t>Термопреобразователь сопротивления ДТС125Л-Pt100.В3.60</t>
  </si>
  <si>
    <t>16
О</t>
  </si>
  <si>
    <t>Логометр УП-25 щитовой, RS485, Антракс</t>
  </si>
  <si>
    <t>АРМ</t>
  </si>
  <si>
    <t>17
О</t>
  </si>
  <si>
    <t>ТЦ_61.3.05.00_66_6660149600_23.09.2021_02</t>
  </si>
  <si>
    <t>АРМ ОП в составе:
(системный блок, 2 монитора, клавиатура, мышь, колонки, ИБП, Win-10Pro, MS Office 2016 Professional 64-bit, Kaspersky Endpoint Security)</t>
  </si>
  <si>
    <t>18
О</t>
  </si>
  <si>
    <t>АРМ РЗА и АСУ в составе:
(ноутбук 17", мышь, Win-10Pro, MS Office 2016 Professional 64-bit, Kaspersky Endpoint Security)</t>
  </si>
  <si>
    <t>19
О</t>
  </si>
  <si>
    <t>Принтер А4 чб</t>
  </si>
  <si>
    <t>20
О</t>
  </si>
  <si>
    <t>RedKit SCADA  комплект локальный АРМ : ПК RedKit SCADA ЭТО комплект (на 500 тегов ЧМИ) без БД. RED_EMB (RED_EMB.2). Программный комплекс REDKIT SCADA</t>
  </si>
  <si>
    <t>21
О</t>
  </si>
  <si>
    <t>Расширение RedKit SCADA комплект локальный АРМ: Расширение на 500 тегов SCADA комплект локальный АРМ. RED_EXT (RED_EXT_EMB1). Программный комплекс REDKIT SCADA</t>
  </si>
  <si>
    <t>22
О</t>
  </si>
  <si>
    <t>ПО АРМ RedKit: Расширение на 1 АРМ. RED_CPU (RED_CPU.1). Программный комплекс REDKIT SCADA</t>
  </si>
  <si>
    <t>ЗИП</t>
  </si>
  <si>
    <t>23
О</t>
  </si>
  <si>
    <t>ТЦ_61.2.07.05_66_6660149600_23.09.2021_02</t>
  </si>
  <si>
    <t>Модуль источника питания от напряжения 220В AC/DC. A6.4</t>
  </si>
  <si>
    <t>24
О</t>
  </si>
  <si>
    <t>Модуль ЦП, 2xEthernet TX, 2xRS-485, PPS, GPS, 2хSIM GSM/GPRS/3G. B5.4</t>
  </si>
  <si>
    <t>25
О</t>
  </si>
  <si>
    <t>Модуль дискретных входов 220В AC/DC, 16 входов. D2.4</t>
  </si>
  <si>
    <t>26
О</t>
  </si>
  <si>
    <t>Контроллер электрического присоединения: микропроцессорный измерительный преобразователь (МИП). Состав: корпус, источник питания от напряжения 220 VAC/VDC 12xDI24 + 2xDO, процессорная плата, 3ТТ, 3ТН, опрос до 2 устройств по протоколам (ARIS-2203 A32.4_B1.4_M1.4)</t>
  </si>
  <si>
    <t>27
О</t>
  </si>
  <si>
    <t>Контроллер электрического присоединения: микропроцессорный измерительный преобразователь (МИП). Состав: корпус, источник питания, процессорная плата, 3ТТ, 3ТН, опрос до 2 устройств по протоколам (ARIS-2213 A2.4_B1.4_M1.4)</t>
  </si>
  <si>
    <t>Монтажные материалы</t>
  </si>
  <si>
    <t>28
О</t>
  </si>
  <si>
    <t>ФССЦ-21.1.08.03-0041</t>
  </si>
  <si>
    <t>Кабель контрольный КВВГнг(A)-FRLS 4х1,5</t>
  </si>
  <si>
    <t>1000 м</t>
  </si>
  <si>
    <t>4,995</t>
  </si>
  <si>
    <t>Объем=4995 / 1000</t>
  </si>
  <si>
    <t>29
О</t>
  </si>
  <si>
    <t>ФССЦ-21.1.08.03-0049</t>
  </si>
  <si>
    <t>Кабель контрольный КВВГнг(A)-FRLS 7х1,5</t>
  </si>
  <si>
    <t>0,92</t>
  </si>
  <si>
    <t>Объем=920 / 1000</t>
  </si>
  <si>
    <t>30
О</t>
  </si>
  <si>
    <t>ФССЦ-21.1.08.03-0043</t>
  </si>
  <si>
    <t>Кабель контрольный КВВГнг(A)-FRLS 4х2,5</t>
  </si>
  <si>
    <t>2,985</t>
  </si>
  <si>
    <t>Объем=2985 / 1000</t>
  </si>
  <si>
    <t>31
О</t>
  </si>
  <si>
    <t>ФССЦ-21.1.08.03-0044</t>
  </si>
  <si>
    <t>Кабель контрольный КВВГнг(A)-FRLS 4х4</t>
  </si>
  <si>
    <t>0,985</t>
  </si>
  <si>
    <t>Объем=985 / 1000</t>
  </si>
  <si>
    <t>32</t>
  </si>
  <si>
    <t>ФССЦ-21.1.04.01-0003</t>
  </si>
  <si>
    <t>Кабель (витая пара) UTP 2х2х0,52 категория 5е (внешний)</t>
  </si>
  <si>
    <t>1,492</t>
  </si>
  <si>
    <t>(Материалы для монтажных работ)</t>
  </si>
  <si>
    <t>Объем=1492 / 1000</t>
  </si>
  <si>
    <t>33</t>
  </si>
  <si>
    <t>ТЦ_21.1.04.07_66_6660149600_23.09.2021_02</t>
  </si>
  <si>
    <t>Кабель симметричный для промышленного интерфейса RS-485 групповой прокладки КИПЭВ 7х2х0,6</t>
  </si>
  <si>
    <t>м</t>
  </si>
  <si>
    <t>488,005</t>
  </si>
  <si>
    <t>1,02</t>
  </si>
  <si>
    <t>Приказ от 04.08.2020 № 421/пр п.92а</t>
  </si>
  <si>
    <t>Заготовительно-складские расходы для материальных ресурсов (за исключением металлических конструкций) - 2% ПЗ=2% (ОЗП=2%; ЭМ=2%; МАТ=2%)</t>
  </si>
  <si>
    <t>34</t>
  </si>
  <si>
    <t>ФССЦ-21.1.06.09-0161</t>
  </si>
  <si>
    <t>Кабель силовой с медными жилами ВВГнг(A)-LS 4х2,5-660</t>
  </si>
  <si>
    <t>0,495</t>
  </si>
  <si>
    <t>Объем=495 / 1000</t>
  </si>
  <si>
    <t>35</t>
  </si>
  <si>
    <t>ФССЦ-21.2.03.05-0066</t>
  </si>
  <si>
    <t>Провод силовой установочный с медными жилами ПуГВ 1х2,5-450</t>
  </si>
  <si>
    <t>1,355</t>
  </si>
  <si>
    <t>Объем=1355 / 1000</t>
  </si>
  <si>
    <t>Итоги по разделу 2 Материалы и оборудование :</t>
  </si>
  <si>
    <t xml:space="preserve">     Оборудование</t>
  </si>
  <si>
    <t xml:space="preserve">  Итого по разделу 2 Материалы и оборудование</t>
  </si>
  <si>
    <t xml:space="preserve">               материалы, изделия и конструкции отсутствующие в СНБ</t>
  </si>
  <si>
    <t xml:space="preserve">               оборудование отсутствующее в СНБ</t>
  </si>
  <si>
    <t>Итоги по смете:</t>
  </si>
  <si>
    <t xml:space="preserve">     Итого</t>
  </si>
  <si>
    <t xml:space="preserve">     Тендерный коэффициент 0,974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</si>
  <si>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</si>
  <si>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</si>
  <si>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</si>
  <si>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</si>
  <si>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</si>
  <si>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ЛОКАЛЬНЫЙ СМЕТНЫЙ РАСЧЕТ (СМЕТА) № 02-01-02 </t>
  </si>
  <si>
    <t>Волоконно-оптические линии и системы связи</t>
  </si>
  <si>
    <t>02-01-02 Волоконно-оптические линии и системы связи</t>
  </si>
  <si>
    <t>(2486,43)</t>
  </si>
  <si>
    <t>(101,35)</t>
  </si>
  <si>
    <t>(94,63)</t>
  </si>
  <si>
    <t>(2019,09)</t>
  </si>
  <si>
    <t>(6,89)</t>
  </si>
  <si>
    <t>Строительство линии ВОЛС по ВЛ 173шт ПС 110кВ Наурская – ПС 110 кВ Алпатова</t>
  </si>
  <si>
    <t>ФЕРм10-06-035-03</t>
  </si>
  <si>
    <t>Кабель на стоечной линии, масса 1 м кабеля до 2 кг  (ДПТ-П-24У )</t>
  </si>
  <si>
    <t>100 м кабеля</t>
  </si>
  <si>
    <t>116,802</t>
  </si>
  <si>
    <t>Объем=((11220+3*30+2*15)*1,03) / 100</t>
  </si>
  <si>
    <t>ОП п.1.10.62, Прил.10.3</t>
  </si>
  <si>
    <t>При монтаже оборудования в кабинах на мачтах или башнях: при высоте св. 5 до 30 м ОЗП=1,25; ТЗ=1,25</t>
  </si>
  <si>
    <t>Приказ от 04.08.2020 № 421/пр прил.10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</si>
  <si>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</si>
  <si>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1,5</t>
  </si>
  <si>
    <t>1,2</t>
  </si>
  <si>
    <t>20</t>
  </si>
  <si>
    <t>3504,06</t>
  </si>
  <si>
    <t>1,96</t>
  </si>
  <si>
    <t>274,718304</t>
  </si>
  <si>
    <t>ТЦ_21.1.01.01_59_5904199692_22.09.2021_02</t>
  </si>
  <si>
    <t>Кабель оптический ДПТ-П-24У (3х8)-30 кН (13,6 мм)</t>
  </si>
  <si>
    <t>км</t>
  </si>
  <si>
    <t>11,6802</t>
  </si>
  <si>
    <t>Объем=(11220+3*30+2*15)/1000*1,03</t>
  </si>
  <si>
    <t>ФЕР33-04-011-06</t>
  </si>
  <si>
    <t>Подвеска проводов ВЛ 10 кВ на переходах через препятствия: автомобильные дороги 1 и 2 категории</t>
  </si>
  <si>
    <t>переход</t>
  </si>
  <si>
    <t>21.2.01.02</t>
  </si>
  <si>
    <t>Провода неизолированные</t>
  </si>
  <si>
    <t>т</t>
  </si>
  <si>
    <t>0</t>
  </si>
  <si>
    <t>13,9</t>
  </si>
  <si>
    <t>41,7</t>
  </si>
  <si>
    <t>0,7</t>
  </si>
  <si>
    <t>2,1</t>
  </si>
  <si>
    <t>Приказ Минстроя России № 812/пр от 21.12.2020 Прил. п.27</t>
  </si>
  <si>
    <t>НР Линии электропередачи</t>
  </si>
  <si>
    <t>103</t>
  </si>
  <si>
    <t>Приказ Минстроя России № 774/пр от 11.12.2020 Прил. п.27</t>
  </si>
  <si>
    <t>СП Линии электропередачи</t>
  </si>
  <si>
    <t>60</t>
  </si>
  <si>
    <t>ФЕР33-01-027-13</t>
  </si>
  <si>
    <t>Подвеска проводов между анкерными опорами с пересечением одного из препятствий: ВЛ 35-220 кВ, напряжение пересекающей ВЛ: 35 кВ (3 провода)</t>
  </si>
  <si>
    <t>пролет</t>
  </si>
  <si>
    <t>Провода неизолированные для воздушных линий электропередач</t>
  </si>
  <si>
    <t>22.2.01.03</t>
  </si>
  <si>
    <t>Изоляторы линейные подвесные тарельчатые</t>
  </si>
  <si>
    <t>22.2.02.23</t>
  </si>
  <si>
    <t>Арматура линейная</t>
  </si>
  <si>
    <t>94,1</t>
  </si>
  <si>
    <t>470,5</t>
  </si>
  <si>
    <t>24,74</t>
  </si>
  <si>
    <t>123,7</t>
  </si>
  <si>
    <t>ФЕРм10-06-060-05</t>
  </si>
  <si>
    <t>Монтаж оптического кросса с учетом измерений на волоконно-оптическом кабеле с числом волокон: 24</t>
  </si>
  <si>
    <t>4,76</t>
  </si>
  <si>
    <t>11,424</t>
  </si>
  <si>
    <t>6
О</t>
  </si>
  <si>
    <t>ТЦ_77.3.00.00_50_7724794791_25.09.2021_02</t>
  </si>
  <si>
    <t>Кросс оптический 19" стоечный 1U на 24 порта SC 50/125мкм (ОМ3) предсобранный (пигтейл SC 50/125 (ОМ3)-24шт, розетка SC-24шт, сплайс кассета, КДЗС-24шт) КСп-19-1U-24-SC/UPC-ОМ3-50/125</t>
  </si>
  <si>
    <t>Цена=4489,28/1,2</t>
  </si>
  <si>
    <t>ФЕРм10-06-061-02</t>
  </si>
  <si>
    <t>Монтаж оптических муфт для волоконно-оптических кабелей, устанавливаемых на опоре, способ герметизации корпуса: термоусаживаемым и трубками</t>
  </si>
  <si>
    <t>4,12</t>
  </si>
  <si>
    <t>14,832</t>
  </si>
  <si>
    <t>0,35</t>
  </si>
  <si>
    <t>1,26</t>
  </si>
  <si>
    <t>ФССЦ-22.2.02.08-1012</t>
  </si>
  <si>
    <t>Устройство стальное для установки оптических муфт и размещения технологических запасов оптических кабелей на опорах, с прогонами, размеры 900х800х130 мм</t>
  </si>
  <si>
    <t>компл</t>
  </si>
  <si>
    <t>-3</t>
  </si>
  <si>
    <t>(Линии электропередачи)</t>
  </si>
  <si>
    <t>ТЦ_20.2.09.00_50_7723005557_25.09.2021_02</t>
  </si>
  <si>
    <t>Барабан БШ-1-3 ССД</t>
  </si>
  <si>
    <t>1,0075</t>
  </si>
  <si>
    <t>Цена=21413,70/1,2</t>
  </si>
  <si>
    <t>Приказ от 04.08.2020 № 421/пр п.92б</t>
  </si>
  <si>
    <t>Заготовительно-складские расходы для металлических конструкций - 0,75% ПЗ=0,75% (ОЗП=0,75%; ЭМ=0,75%; МАТ=0,75%)</t>
  </si>
  <si>
    <t>10
О</t>
  </si>
  <si>
    <t>ТЦ_20.2.09.09_50_7724794791_25.09.2021_02</t>
  </si>
  <si>
    <t>Муфта МТОК-Г3/216-1КТ3645-К</t>
  </si>
  <si>
    <t>Цена=4823,75/1,2</t>
  </si>
  <si>
    <t>Комплект КВСм 6-22</t>
  </si>
  <si>
    <t>Цена=4558,97/1,2</t>
  </si>
  <si>
    <t>12</t>
  </si>
  <si>
    <t>ФЕРм10-06-059-05</t>
  </si>
  <si>
    <t>Измерение на смонтированном участке волоконно-оптического кабеля в одном направлении с числом волокон: 24</t>
  </si>
  <si>
    <t>измерение</t>
  </si>
  <si>
    <t>2,98</t>
  </si>
  <si>
    <t>3,576</t>
  </si>
  <si>
    <t>13</t>
  </si>
  <si>
    <t>ТЦ_20.2.03.12_50_7723005557_25.09.2021_02</t>
  </si>
  <si>
    <t>Узел подвески УПШ-03-1</t>
  </si>
  <si>
    <t>Объем=3*4</t>
  </si>
  <si>
    <t>Цена=243,58/1,2</t>
  </si>
  <si>
    <t>14</t>
  </si>
  <si>
    <t>Узел подвески УПШ-03-2</t>
  </si>
  <si>
    <t>Цена=221/1,2</t>
  </si>
  <si>
    <t>15</t>
  </si>
  <si>
    <t>ТЦ_20.5.04.08_50_7723005557_25.09.2021_02</t>
  </si>
  <si>
    <t>Зажим шлейфовый ЗКШ-3-11/14-2 ССД</t>
  </si>
  <si>
    <t>173</t>
  </si>
  <si>
    <t>Цена=188,41/1,2</t>
  </si>
  <si>
    <t>16</t>
  </si>
  <si>
    <t>УН(У)-125 FullKit узел крепления</t>
  </si>
  <si>
    <t>Цена=769,20/1,2</t>
  </si>
  <si>
    <t>17</t>
  </si>
  <si>
    <t>Узел крепления УК(У)П-125 ССД</t>
  </si>
  <si>
    <t>Цена=1948,79/1,2</t>
  </si>
  <si>
    <t>18</t>
  </si>
  <si>
    <t>ТЦ_20.2.03.17_50_7723005557_25.09.2021_02</t>
  </si>
  <si>
    <t>Скоба СК-7-1А МЗВА 41656</t>
  </si>
  <si>
    <t>Цена=355/1,2</t>
  </si>
  <si>
    <t>19</t>
  </si>
  <si>
    <t>ФССЦ-22.2.02.04-0035</t>
  </si>
  <si>
    <t>Звено промежуточное регулируемое ПРР-7-1</t>
  </si>
  <si>
    <t>150</t>
  </si>
  <si>
    <t>(Монтаж радиотелевизионного и электронного оборудования)</t>
  </si>
  <si>
    <t>Промзвено 2ПР-7-1</t>
  </si>
  <si>
    <t>23</t>
  </si>
  <si>
    <t>Цена=700,1/1,2</t>
  </si>
  <si>
    <t>21</t>
  </si>
  <si>
    <t>ФССЦ-22.2.02.04-0021</t>
  </si>
  <si>
    <t>Звено промежуточное прямое ПР-7-6</t>
  </si>
  <si>
    <t>25</t>
  </si>
  <si>
    <t>22</t>
  </si>
  <si>
    <t>ФССЦ-22.2.02.04-0001</t>
  </si>
  <si>
    <t>Звено промежуточное вывернутое ПРВ-7-1</t>
  </si>
  <si>
    <t>Звено промежуточное ПТМ-7-2</t>
  </si>
  <si>
    <t>Цена=246,36/1,2</t>
  </si>
  <si>
    <t>24</t>
  </si>
  <si>
    <t>ТЦ_22.2.02.01_50_7723005557_25.09.2021_02</t>
  </si>
  <si>
    <t>Гаситель вибрации ГВ-4533-02М</t>
  </si>
  <si>
    <t>346</t>
  </si>
  <si>
    <t>Объем=173*2</t>
  </si>
  <si>
    <t>Цена=1690/1,2</t>
  </si>
  <si>
    <t>Строительство линии ВОЛС по ВЛ 172 шт ПС 110кВ Алпатова - ПС 110 кВ Ищерская Тяговая</t>
  </si>
  <si>
    <t>99,0036</t>
  </si>
  <si>
    <t>Объем=((9552+2*30)*1,03) / 100</t>
  </si>
  <si>
    <t>2970,108</t>
  </si>
  <si>
    <t>232,8564672</t>
  </si>
  <si>
    <t>26</t>
  </si>
  <si>
    <t>9,90036</t>
  </si>
  <si>
    <t>Объем=(9552+2*30)/1000*1,03</t>
  </si>
  <si>
    <t>27</t>
  </si>
  <si>
    <t>69,5</t>
  </si>
  <si>
    <t>3,5</t>
  </si>
  <si>
    <t>28</t>
  </si>
  <si>
    <t>376,4</t>
  </si>
  <si>
    <t>98,96</t>
  </si>
  <si>
    <t>29</t>
  </si>
  <si>
    <t>30</t>
  </si>
  <si>
    <t>31</t>
  </si>
  <si>
    <t>32
О</t>
  </si>
  <si>
    <t>36</t>
  </si>
  <si>
    <t>37</t>
  </si>
  <si>
    <t>172</t>
  </si>
  <si>
    <t>38</t>
  </si>
  <si>
    <t>40</t>
  </si>
  <si>
    <t>41</t>
  </si>
  <si>
    <t>145</t>
  </si>
  <si>
    <t>42</t>
  </si>
  <si>
    <t>43</t>
  </si>
  <si>
    <t>44</t>
  </si>
  <si>
    <t>45</t>
  </si>
  <si>
    <t>344</t>
  </si>
  <si>
    <t>Объем=172*2</t>
  </si>
  <si>
    <t>Строительство линии ВОЛС по ВЛ 171шт ПС 110 кВ Ищерская - ПС 110 кВ Ищерская Тяговая</t>
  </si>
  <si>
    <t>47</t>
  </si>
  <si>
    <t>88,9817</t>
  </si>
  <si>
    <t>Объем=((8549+2*30+2*15)*1,03) / 100</t>
  </si>
  <si>
    <t>2669,451</t>
  </si>
  <si>
    <t>209,2849584</t>
  </si>
  <si>
    <t>48</t>
  </si>
  <si>
    <t>8,89817</t>
  </si>
  <si>
    <t>Объем=(8549+2*30+2*15)/1000*1,03</t>
  </si>
  <si>
    <t>49</t>
  </si>
  <si>
    <t>55,6</t>
  </si>
  <si>
    <t>2,8</t>
  </si>
  <si>
    <t>50</t>
  </si>
  <si>
    <t>52
О</t>
  </si>
  <si>
    <t>9,888</t>
  </si>
  <si>
    <t>0,84</t>
  </si>
  <si>
    <t>54</t>
  </si>
  <si>
    <t>-2</t>
  </si>
  <si>
    <t>55</t>
  </si>
  <si>
    <t>56
О</t>
  </si>
  <si>
    <t>57</t>
  </si>
  <si>
    <t>58</t>
  </si>
  <si>
    <t>59</t>
  </si>
  <si>
    <t>Объем=2*4</t>
  </si>
  <si>
    <t>61</t>
  </si>
  <si>
    <t>171</t>
  </si>
  <si>
    <t>62</t>
  </si>
  <si>
    <t>63</t>
  </si>
  <si>
    <t>64</t>
  </si>
  <si>
    <t>65</t>
  </si>
  <si>
    <t>66</t>
  </si>
  <si>
    <t>67</t>
  </si>
  <si>
    <t>69</t>
  </si>
  <si>
    <t>70</t>
  </si>
  <si>
    <t>342</t>
  </si>
  <si>
    <t>Объем=171*2</t>
  </si>
  <si>
    <t xml:space="preserve">     Строительные работы</t>
  </si>
  <si>
    <t xml:space="preserve">ЛОКАЛЬНЫЙ СМЕТНЫЙ РАСЧЕТ (СМЕТА) № 02-01-03 </t>
  </si>
  <si>
    <t>Радиорелейная линия связи</t>
  </si>
  <si>
    <t>02-01-03 Радиорелейная линия связи</t>
  </si>
  <si>
    <t>(69,21)</t>
  </si>
  <si>
    <t>(2,53)</t>
  </si>
  <si>
    <t>(7,01)</t>
  </si>
  <si>
    <t>(52,21)</t>
  </si>
  <si>
    <t>ФЕРм10-05-001-01</t>
  </si>
  <si>
    <t>Определение в пределах проектной зоны места установки постоянной антенны, обеспечивающего качественный прием телевидения на 4-х каналах с монтажом и демонтажем измерительной антенны с измерением величины уровня, определением качества телевизионного сигнала на входе головной усилительной станции для канала: одного</t>
  </si>
  <si>
    <t>проектная зона</t>
  </si>
  <si>
    <t>ФЕРм10-05-010-01</t>
  </si>
  <si>
    <t>Антенны приемо-передающие параболические на установленной башне (мачте) высотой до 50 м, с монтажом подъемных устройств, диаметр антенны: до 1,8 м</t>
  </si>
  <si>
    <t>антенна</t>
  </si>
  <si>
    <t>9,16</t>
  </si>
  <si>
    <t>18,32</t>
  </si>
  <si>
    <t>3
О</t>
  </si>
  <si>
    <t>ТЦ_61.1.01.00_50_7719746947_16.09.2021_01</t>
  </si>
  <si>
    <t>InfiLINK Evolution E5-ST25, устройство точка-точка, 5 ГГц, сетевая 
производительность до 670 Мбит/с, интегрированная 
двухполяризационная антенна, 25 дБ, 5x5 град. Исполнение: IDU-CPE-
G(24W) + ODU.  MONT-KIT-85S в комплекте поставки</t>
  </si>
  <si>
    <t>Цена=214200/1,2</t>
  </si>
  <si>
    <t>ФЕРм10-05-030-01</t>
  </si>
  <si>
    <t>Антенно-фидерные тракты. Юстировка антенны, усиление, дБ, до: 40</t>
  </si>
  <si>
    <t>1,21</t>
  </si>
  <si>
    <t>2,42</t>
  </si>
  <si>
    <t>Объем=(100*2) / 100</t>
  </si>
  <si>
    <t>77,6</t>
  </si>
  <si>
    <t>0,24</t>
  </si>
  <si>
    <t>0,2</t>
  </si>
  <si>
    <t>(Прокладка и монтаж сетей связи)</t>
  </si>
  <si>
    <t>Объем=(2*100) / 1000</t>
  </si>
  <si>
    <t>ФЕРм10-06-068-16</t>
  </si>
  <si>
    <t>Настройка простых сетевых трактов: программирование сетевого элемента и отладка его работы (мультиплексор, регенератор)</t>
  </si>
  <si>
    <t>сетевой элемент</t>
  </si>
  <si>
    <t>ФЕРм10-05-001-12</t>
  </si>
  <si>
    <t>Измерение уровня ТВ сигнала на ответвляющем магистральном устройстве для: одного канала</t>
  </si>
  <si>
    <t>11,4</t>
  </si>
  <si>
    <t>22,8</t>
  </si>
  <si>
    <t>ФЕРм10-05-001-08</t>
  </si>
  <si>
    <t>Измерение на выходе антенны с разделкой и подключением кабеля к антенне и канальному фильтру для: одного канала</t>
  </si>
  <si>
    <t>9,5</t>
  </si>
  <si>
    <t>ФЕРм10-05-001-17</t>
  </si>
  <si>
    <t>Сдача работ с контрольными измерениями для: одного канала</t>
  </si>
  <si>
    <t>4,75</t>
  </si>
  <si>
    <t>"_____" ________________ 2021 года</t>
  </si>
  <si>
    <t xml:space="preserve">ЛОКАЛЬНЫЙ СМЕТНЫЙ РАСЧЕТ (СМЕТА) № 09-01-01 </t>
  </si>
  <si>
    <t>Пусконаладочные работы автоматизированных устройств ССПИ</t>
  </si>
  <si>
    <t>09-01-01 Пусконаладочные работы автоматизированных устройств ССПИ</t>
  </si>
  <si>
    <t>(104,64)</t>
  </si>
  <si>
    <t>(42,63)</t>
  </si>
  <si>
    <t>(89,53)</t>
  </si>
  <si>
    <t>Раздел 1. Пусконаладочные работы</t>
  </si>
  <si>
    <t>ПНР</t>
  </si>
  <si>
    <t>ФЕРп02-01-003-11</t>
  </si>
  <si>
    <t>Автоматизированная система управления III категории технической сложности с количеством каналов (Кобщ): 160</t>
  </si>
  <si>
    <t>система</t>
  </si>
  <si>
    <t>Приказ от 04.08.2020 № 421/пр прил.10 табл.4 п.4</t>
  </si>
  <si>
    <t>Производство работ осуществляется в действующих электроустановках (в трансформаторных и распределительных подстанциях,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напряжением), с оформлением при этом наряда-допуска или распоряжения ОЗП=1,3; ЭМ=1,3 к расх.; ЗПМ=1,3; ТЗ=1,3; ТЗМ=1,3</t>
  </si>
  <si>
    <t>1,3</t>
  </si>
  <si>
    <t>1506</t>
  </si>
  <si>
    <t>1957,8</t>
  </si>
  <si>
    <t>Приказ Минстроя России № 812/пр от 21.12.2020 Прил. п.83</t>
  </si>
  <si>
    <t>НР Пусконаладочные работы: 'вхолостую' - 80%, 'под нагрузкой' - 20%</t>
  </si>
  <si>
    <t>74</t>
  </si>
  <si>
    <t>Приказ Минстроя России № 774/пр от 11.12.2020 Прил. п.83</t>
  </si>
  <si>
    <t>СП Пусконаладочные работы: 'вхолостую' - 80%, 'под нагрузкой' - 20%</t>
  </si>
  <si>
    <t>ФЕРп02-01-003-12</t>
  </si>
  <si>
    <t>Автоматизированная система управления III категории технической сложности с количеством каналов (Кобщ): за каждый канал свыше 160 до 319 добавлять к расценке 02-01-003-11</t>
  </si>
  <si>
    <t>канал</t>
  </si>
  <si>
    <t>8,7</t>
  </si>
  <si>
    <t>452,4</t>
  </si>
  <si>
    <t>Програмное обеспечение</t>
  </si>
  <si>
    <t>ФЕРп02-02-001-01</t>
  </si>
  <si>
    <t>Инсталляция и базовая настройка общего и специального программного обеспечения</t>
  </si>
  <si>
    <t>2,49</t>
  </si>
  <si>
    <t>12,948</t>
  </si>
  <si>
    <t>ФЕРп02-02-002-01</t>
  </si>
  <si>
    <t>Функциональная настройка общего программного обеспечения АС, количество функций - 1</t>
  </si>
  <si>
    <t>3,9</t>
  </si>
  <si>
    <t>55,77</t>
  </si>
  <si>
    <t>ФЕРп02-02-004-01</t>
  </si>
  <si>
    <t>Автономная наладка АС: I категории сложности</t>
  </si>
  <si>
    <t>5,25</t>
  </si>
  <si>
    <t>27,3</t>
  </si>
  <si>
    <t>ФЕРп02-02-005-01</t>
  </si>
  <si>
    <t>Комплексная наладка АС: I категории сложности</t>
  </si>
  <si>
    <t>4,5</t>
  </si>
  <si>
    <t>23,4</t>
  </si>
  <si>
    <t>ФЕРп02-02-006-01</t>
  </si>
  <si>
    <t>Предварительные испытания АС: I категории сложности</t>
  </si>
  <si>
    <t>6,37</t>
  </si>
  <si>
    <t>33,124</t>
  </si>
  <si>
    <t>ФЕРп02-02-007-01</t>
  </si>
  <si>
    <t>Приемосдаточные испытания АС: I категории сложности</t>
  </si>
  <si>
    <t>12,07</t>
  </si>
  <si>
    <t>62,764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</si>
  <si>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</si>
  <si>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</si>
  <si>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</si>
  <si>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</si>
  <si>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</si>
  <si>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</si>
  <si>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ЛОКАЛЬНЫЙ СМЕТНЫЙ РАСЧЕТ (СМЕТА) № 09-01-02 </t>
  </si>
  <si>
    <t>Пусконаладочные работы  электромонтажных устройств ССПИ</t>
  </si>
  <si>
    <t>09-01-02 Пусконаладочные работы  электромонтажных устройств ССПИ</t>
  </si>
  <si>
    <t>(105,99)</t>
  </si>
  <si>
    <t>(43,18)</t>
  </si>
  <si>
    <t>(90,68)</t>
  </si>
  <si>
    <t>Шкаф коммуникационный ССПИ</t>
  </si>
  <si>
    <t>ФЕРп01-03-002-04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</si>
  <si>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</si>
  <si>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1,8</t>
  </si>
  <si>
    <t>7,02</t>
  </si>
  <si>
    <t>ФЕРп01-11-013-01</t>
  </si>
  <si>
    <t>Замер полного сопротивления цепи "фаза-нуль"</t>
  </si>
  <si>
    <t>ФЕРп01-12-021-02</t>
  </si>
  <si>
    <t>Испытание аппарата коммутационного напряжением: до 35 кВ</t>
  </si>
  <si>
    <t>испытание</t>
  </si>
  <si>
    <t>2,7</t>
  </si>
  <si>
    <t>10,53</t>
  </si>
  <si>
    <t>ФЕРп01-11-011-01</t>
  </si>
  <si>
    <t>Проверка наличия цепи между заземлителями и заземленными элементами</t>
  </si>
  <si>
    <t>100 измерений</t>
  </si>
  <si>
    <t>0,01</t>
  </si>
  <si>
    <t>Объем=1 / 100</t>
  </si>
  <si>
    <t>12,96</t>
  </si>
  <si>
    <t>0,16848</t>
  </si>
  <si>
    <t>37,44</t>
  </si>
  <si>
    <t>20,8</t>
  </si>
  <si>
    <t>56,16</t>
  </si>
  <si>
    <t>ФЕРп01-03-008-01</t>
  </si>
  <si>
    <t>Выключатель: нагрузки напряжением до 11 кВ</t>
  </si>
  <si>
    <t>8,1</t>
  </si>
  <si>
    <t>21,06</t>
  </si>
  <si>
    <t>Взаимосвязи</t>
  </si>
  <si>
    <t>ФЕРп01-13-001-04</t>
  </si>
  <si>
    <t>Присоединение с количеством взаимосвязанных устройств: до 20 шт.</t>
  </si>
  <si>
    <t>присоединение</t>
  </si>
  <si>
    <t>94,77</t>
  </si>
  <si>
    <t>2464,02</t>
  </si>
  <si>
    <t>ФЕРп01-13-020-05</t>
  </si>
  <si>
    <t>Технологический комплекс, включающий в себя агрегаты, связанные между собой блокировочными связями, в количестве: до 30 шт.</t>
  </si>
  <si>
    <t>282,69</t>
  </si>
  <si>
    <t>367,497</t>
  </si>
  <si>
    <t>ОБЪЕКТНЫЙ СМЕТНЫЙ РАСЧЕТ № 02-01</t>
  </si>
  <si>
    <t>Электромонтажные работы</t>
  </si>
  <si>
    <t>02-01-01</t>
  </si>
  <si>
    <t>02-01-02</t>
  </si>
  <si>
    <t>02-01-03</t>
  </si>
  <si>
    <t>Комплекс технических средств ССПИ</t>
  </si>
  <si>
    <t>09-01-01</t>
  </si>
  <si>
    <t>09-01-02</t>
  </si>
  <si>
    <t>Итого по сводному расчету в ценах  на 4кв.2021</t>
  </si>
  <si>
    <t>Составлен(а) в текущих (прогнозных) ценах по состоянию на 4кв.2021</t>
  </si>
  <si>
    <t>Приказ от 4.08.2020 № 421/пр</t>
  </si>
  <si>
    <t>Постановление Правительства РФ от 21 июня 2010 г. N 468</t>
  </si>
  <si>
    <t>Приказ Минстроя России от 25.05.2021 №325/пр</t>
  </si>
  <si>
    <t>Приказ  Минстроя России от 19.06.2020 № 332/пр</t>
  </si>
  <si>
    <t>Временные здания и сооружения - 3,9%*0,8</t>
  </si>
  <si>
    <t>Модернизация системы сбора и передачи информации 1-я очередь АО "Чеченэнерго" ПС110 Шелковская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</si>
</sst>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0.000"/>
    <numFmt numFmtId="166" formatCode="000000"/>
    <numFmt numFmtId="167" formatCode="_-* #,##0.00_р_._-;\-* #,##0.00_р_._-;_-* &quot;-&quot;??_р_._-;_-@_-"/>
    <numFmt numFmtId="168" formatCode="_-* #,##0.000_-;\-* #,##0.000_-;_-* &quot;-&quot;??_-;_-@_-"/>
    <numFmt numFmtId="169" formatCode="###\ ###\ ###\ ##0.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"/>
      <family val="1"/>
    </font>
    <font>
      <i/>
      <sz val="11"/>
      <name val="Arial"/>
      <family val="1"/>
    </font>
    <font>
      <sz val="12"/>
      <name val="Arial"/>
      <family val="1"/>
    </font>
    <font>
      <b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i/>
      <sz val="8"/>
      <color theme="1"/>
      <name val="Calibri"/>
      <family val="2"/>
      <charset val="204"/>
    </font>
    <font>
      <sz val="9"/>
      <name val="Arial Cyr"/>
      <charset val="204"/>
    </font>
    <font>
      <b/>
      <i/>
      <sz val="9"/>
      <color theme="7" tint="-0.249977111117893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8" fillId="0" borderId="0"/>
    <xf numFmtId="0" fontId="20" fillId="0" borderId="0"/>
    <xf numFmtId="167" fontId="2" fillId="0" borderId="0" applyFont="0" applyFill="0" applyBorder="0" applyAlignment="0" applyProtection="0"/>
    <xf numFmtId="0" fontId="1" fillId="0" borderId="0"/>
    <xf numFmtId="0" fontId="2" fillId="0" borderId="0"/>
    <xf numFmtId="0" fontId="31" fillId="0" borderId="0"/>
    <xf numFmtId="0" fontId="1" fillId="0" borderId="0"/>
    <xf numFmtId="0" fontId="2" fillId="0" borderId="0"/>
    <xf numFmtId="0" fontId="3" fillId="0" borderId="0"/>
  </cellStyleXfs>
  <cellXfs count="412">
    <xf numFmtId="0" fontId="0" fillId="0" borderId="0" xfId="0"/>
    <xf numFmtId="0" fontId="3" fillId="0" borderId="0" xfId="2" applyFont="1" applyAlignment="1">
      <alignment horizontal="center" vertical="top"/>
    </xf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right"/>
    </xf>
    <xf numFmtId="0" fontId="3" fillId="0" borderId="0" xfId="2" applyFont="1"/>
    <xf numFmtId="0" fontId="3" fillId="0" borderId="0" xfId="3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center" vertical="center"/>
    </xf>
    <xf numFmtId="0" fontId="1" fillId="0" borderId="0" xfId="3"/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top"/>
    </xf>
    <xf numFmtId="49" fontId="3" fillId="0" borderId="0" xfId="2" applyNumberFormat="1" applyFont="1" applyBorder="1" applyAlignment="1">
      <alignment horizontal="left" vertical="top"/>
    </xf>
    <xf numFmtId="49" fontId="3" fillId="0" borderId="0" xfId="2" applyNumberFormat="1" applyFont="1" applyAlignment="1">
      <alignment horizontal="center" vertical="top"/>
    </xf>
    <xf numFmtId="165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8" fillId="0" borderId="0" xfId="2" applyFont="1"/>
    <xf numFmtId="0" fontId="3" fillId="0" borderId="3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right" vertical="top" wrapText="1"/>
    </xf>
    <xf numFmtId="166" fontId="3" fillId="0" borderId="2" xfId="2" applyNumberFormat="1" applyFont="1" applyBorder="1" applyAlignment="1">
      <alignment horizontal="left" vertical="top" wrapText="1"/>
    </xf>
    <xf numFmtId="2" fontId="3" fillId="0" borderId="2" xfId="2" applyNumberFormat="1" applyFont="1" applyBorder="1" applyAlignment="1">
      <alignment horizontal="center" vertical="top"/>
    </xf>
    <xf numFmtId="165" fontId="3" fillId="2" borderId="2" xfId="2" applyNumberFormat="1" applyFont="1" applyFill="1" applyBorder="1" applyAlignment="1">
      <alignment horizontal="right" vertical="top" wrapText="1"/>
    </xf>
    <xf numFmtId="2" fontId="3" fillId="0" borderId="2" xfId="2" applyNumberFormat="1" applyFont="1" applyBorder="1" applyAlignment="1">
      <alignment horizontal="center" vertical="top" wrapText="1"/>
    </xf>
    <xf numFmtId="2" fontId="3" fillId="0" borderId="2" xfId="2" applyNumberFormat="1" applyFont="1" applyBorder="1" applyAlignment="1">
      <alignment horizontal="left" vertical="top" wrapText="1"/>
    </xf>
    <xf numFmtId="165" fontId="3" fillId="0" borderId="0" xfId="2" applyNumberFormat="1" applyFont="1"/>
    <xf numFmtId="2" fontId="3" fillId="0" borderId="2" xfId="2" applyNumberFormat="1" applyFont="1" applyFill="1" applyBorder="1" applyAlignment="1">
      <alignment horizontal="center" vertical="top"/>
    </xf>
    <xf numFmtId="165" fontId="3" fillId="3" borderId="2" xfId="2" applyNumberFormat="1" applyFont="1" applyFill="1" applyBorder="1" applyAlignment="1">
      <alignment horizontal="right" vertical="top" wrapText="1"/>
    </xf>
    <xf numFmtId="0" fontId="3" fillId="0" borderId="0" xfId="2" applyFont="1" applyFill="1"/>
    <xf numFmtId="2" fontId="3" fillId="0" borderId="2" xfId="2" applyNumberFormat="1" applyFont="1" applyFill="1" applyBorder="1" applyAlignment="1">
      <alignment horizontal="right" vertical="top" wrapText="1"/>
    </xf>
    <xf numFmtId="2" fontId="4" fillId="0" borderId="2" xfId="2" applyNumberFormat="1" applyFont="1" applyFill="1" applyBorder="1" applyAlignment="1">
      <alignment horizontal="right" vertical="top" wrapText="1"/>
    </xf>
    <xf numFmtId="165" fontId="3" fillId="0" borderId="2" xfId="2" applyNumberFormat="1" applyFont="1" applyFill="1" applyBorder="1" applyAlignment="1">
      <alignment horizontal="right" vertical="top" wrapText="1"/>
    </xf>
    <xf numFmtId="2" fontId="3" fillId="0" borderId="2" xfId="2" applyNumberFormat="1" applyFont="1" applyFill="1" applyBorder="1" applyAlignment="1">
      <alignment vertical="top" wrapText="1"/>
    </xf>
    <xf numFmtId="2" fontId="3" fillId="0" borderId="2" xfId="2" applyNumberFormat="1" applyFont="1" applyBorder="1" applyAlignment="1">
      <alignment horizontal="right" vertical="top" wrapText="1"/>
    </xf>
    <xf numFmtId="165" fontId="3" fillId="0" borderId="2" xfId="2" applyNumberFormat="1" applyFont="1" applyBorder="1" applyAlignment="1">
      <alignment horizontal="right" vertical="top"/>
    </xf>
    <xf numFmtId="2" fontId="9" fillId="0" borderId="2" xfId="2" applyNumberFormat="1" applyFont="1" applyBorder="1" applyAlignment="1">
      <alignment horizontal="left" vertical="top" wrapText="1"/>
    </xf>
    <xf numFmtId="164" fontId="9" fillId="0" borderId="0" xfId="1" applyFont="1"/>
    <xf numFmtId="0" fontId="9" fillId="0" borderId="0" xfId="2" applyFont="1"/>
    <xf numFmtId="164" fontId="8" fillId="0" borderId="0" xfId="1" applyFont="1"/>
    <xf numFmtId="164" fontId="10" fillId="0" borderId="0" xfId="1" applyFont="1"/>
    <xf numFmtId="2" fontId="3" fillId="0" borderId="0" xfId="2" applyNumberFormat="1" applyFont="1"/>
    <xf numFmtId="2" fontId="3" fillId="0" borderId="2" xfId="0" applyNumberFormat="1" applyFont="1" applyBorder="1" applyAlignment="1">
      <alignment horizontal="center" vertical="top"/>
    </xf>
    <xf numFmtId="165" fontId="3" fillId="3" borderId="2" xfId="0" applyNumberFormat="1" applyFont="1" applyFill="1" applyBorder="1" applyAlignment="1">
      <alignment horizontal="right" vertical="top" wrapText="1"/>
    </xf>
    <xf numFmtId="2" fontId="9" fillId="0" borderId="2" xfId="2" applyNumberFormat="1" applyFont="1" applyFill="1" applyBorder="1" applyAlignment="1">
      <alignment horizontal="center" vertical="top" wrapText="1"/>
    </xf>
    <xf numFmtId="165" fontId="9" fillId="0" borderId="2" xfId="2" applyNumberFormat="1" applyFont="1" applyFill="1" applyBorder="1" applyAlignment="1">
      <alignment horizontal="right" vertical="top" wrapText="1"/>
    </xf>
    <xf numFmtId="0" fontId="9" fillId="0" borderId="0" xfId="2" applyFont="1" applyFill="1"/>
    <xf numFmtId="2" fontId="9" fillId="0" borderId="2" xfId="2" applyNumberFormat="1" applyFont="1" applyFill="1" applyBorder="1" applyAlignment="1">
      <alignment horizontal="left" vertical="top" wrapText="1"/>
    </xf>
    <xf numFmtId="4" fontId="10" fillId="0" borderId="0" xfId="2" applyNumberFormat="1" applyFont="1" applyFill="1"/>
    <xf numFmtId="2" fontId="3" fillId="0" borderId="2" xfId="2" applyNumberFormat="1" applyFont="1" applyFill="1" applyBorder="1" applyAlignment="1">
      <alignment horizontal="center" vertical="top" wrapText="1"/>
    </xf>
    <xf numFmtId="2" fontId="3" fillId="0" borderId="2" xfId="2" applyNumberFormat="1" applyFont="1" applyFill="1" applyBorder="1" applyAlignment="1">
      <alignment horizontal="left" vertical="top" wrapText="1"/>
    </xf>
    <xf numFmtId="164" fontId="4" fillId="0" borderId="0" xfId="1" applyFont="1" applyFill="1"/>
    <xf numFmtId="165" fontId="3" fillId="0" borderId="2" xfId="0" applyNumberFormat="1" applyFont="1" applyBorder="1" applyAlignment="1">
      <alignment horizontal="right" vertical="top" wrapText="1"/>
    </xf>
    <xf numFmtId="165" fontId="3" fillId="0" borderId="0" xfId="0" applyNumberFormat="1" applyFont="1"/>
    <xf numFmtId="4" fontId="3" fillId="0" borderId="0" xfId="0" applyNumberFormat="1" applyFont="1"/>
    <xf numFmtId="4" fontId="3" fillId="0" borderId="0" xfId="2" applyNumberFormat="1" applyFont="1"/>
    <xf numFmtId="0" fontId="3" fillId="0" borderId="0" xfId="2" applyFont="1" applyAlignment="1"/>
    <xf numFmtId="0" fontId="3" fillId="0" borderId="0" xfId="2" applyFont="1" applyBorder="1" applyAlignment="1"/>
    <xf numFmtId="0" fontId="3" fillId="0" borderId="1" xfId="2" applyFont="1" applyBorder="1"/>
    <xf numFmtId="0" fontId="3" fillId="0" borderId="1" xfId="2" applyFont="1" applyBorder="1" applyAlignment="1"/>
    <xf numFmtId="0" fontId="11" fillId="0" borderId="0" xfId="2" applyFont="1" applyAlignment="1">
      <alignment horizontal="center" vertical="top"/>
    </xf>
    <xf numFmtId="0" fontId="12" fillId="0" borderId="0" xfId="2" applyFont="1" applyAlignment="1">
      <alignment vertical="top"/>
    </xf>
    <xf numFmtId="0" fontId="13" fillId="0" borderId="0" xfId="2" applyFont="1"/>
    <xf numFmtId="0" fontId="3" fillId="0" borderId="0" xfId="2" applyFont="1" applyAlignment="1">
      <alignment horizontal="left" vertical="top"/>
    </xf>
    <xf numFmtId="49" fontId="3" fillId="0" borderId="2" xfId="2" applyNumberFormat="1" applyFont="1" applyBorder="1" applyAlignment="1">
      <alignment horizontal="left" vertical="top" wrapText="1"/>
    </xf>
    <xf numFmtId="2" fontId="3" fillId="0" borderId="2" xfId="2" applyNumberFormat="1" applyFont="1" applyBorder="1" applyAlignment="1">
      <alignment horizontal="left" vertical="top" wrapText="1"/>
    </xf>
    <xf numFmtId="2" fontId="4" fillId="0" borderId="2" xfId="2" applyNumberFormat="1" applyFont="1" applyFill="1" applyBorder="1" applyAlignment="1">
      <alignment horizontal="left" vertical="top" wrapText="1"/>
    </xf>
    <xf numFmtId="2" fontId="3" fillId="0" borderId="2" xfId="2" applyNumberFormat="1" applyFont="1" applyFill="1" applyBorder="1" applyAlignment="1">
      <alignment horizontal="left" vertical="top" wrapText="1"/>
    </xf>
    <xf numFmtId="0" fontId="3" fillId="0" borderId="0" xfId="2" applyFont="1" applyFill="1" applyAlignment="1">
      <alignment horizontal="center" vertical="top"/>
    </xf>
    <xf numFmtId="0" fontId="3" fillId="0" borderId="0" xfId="2" applyFont="1" applyFill="1" applyAlignment="1"/>
    <xf numFmtId="2" fontId="2" fillId="0" borderId="2" xfId="2" applyNumberFormat="1" applyFont="1" applyFill="1" applyBorder="1" applyAlignment="1">
      <alignment vertical="top" wrapText="1"/>
    </xf>
    <xf numFmtId="0" fontId="2" fillId="0" borderId="0" xfId="6" applyFill="1"/>
    <xf numFmtId="0" fontId="22" fillId="0" borderId="0" xfId="9" applyFont="1" applyFill="1" applyAlignment="1">
      <alignment horizontal="left" vertical="center"/>
    </xf>
    <xf numFmtId="0" fontId="22" fillId="0" borderId="0" xfId="9" applyFont="1" applyFill="1" applyAlignment="1">
      <alignment vertical="center"/>
    </xf>
    <xf numFmtId="0" fontId="20" fillId="0" borderId="10" xfId="9" applyFill="1" applyBorder="1" applyAlignment="1">
      <alignment horizontal="center" vertical="center" wrapText="1"/>
    </xf>
    <xf numFmtId="0" fontId="20" fillId="0" borderId="11" xfId="9" applyFill="1" applyBorder="1" applyAlignment="1">
      <alignment horizontal="center" vertical="center" wrapText="1"/>
    </xf>
    <xf numFmtId="0" fontId="20" fillId="0" borderId="2" xfId="9" applyFill="1" applyBorder="1" applyAlignment="1">
      <alignment horizontal="center" vertical="center" wrapText="1"/>
    </xf>
    <xf numFmtId="0" fontId="2" fillId="0" borderId="2" xfId="6" applyFill="1" applyBorder="1"/>
    <xf numFmtId="0" fontId="25" fillId="0" borderId="10" xfId="9" applyFont="1" applyFill="1" applyBorder="1" applyAlignment="1">
      <alignment horizontal="center" vertical="center" wrapText="1"/>
    </xf>
    <xf numFmtId="0" fontId="25" fillId="0" borderId="10" xfId="9" applyFont="1" applyFill="1" applyBorder="1" applyAlignment="1">
      <alignment horizontal="left" vertical="center" wrapText="1"/>
    </xf>
    <xf numFmtId="168" fontId="25" fillId="0" borderId="12" xfId="10" applyNumberFormat="1" applyFont="1" applyFill="1" applyBorder="1" applyAlignment="1">
      <alignment vertical="center" wrapText="1"/>
    </xf>
    <xf numFmtId="0" fontId="25" fillId="0" borderId="11" xfId="9" applyFont="1" applyFill="1" applyBorder="1" applyAlignment="1">
      <alignment horizontal="left" vertical="center" wrapText="1"/>
    </xf>
    <xf numFmtId="168" fontId="25" fillId="0" borderId="11" xfId="10" applyNumberFormat="1" applyFont="1" applyFill="1" applyBorder="1" applyAlignment="1">
      <alignment horizontal="center" vertical="center" wrapText="1"/>
    </xf>
    <xf numFmtId="168" fontId="25" fillId="0" borderId="13" xfId="10" applyNumberFormat="1" applyFont="1" applyFill="1" applyBorder="1" applyAlignment="1">
      <alignment horizontal="center" vertical="center" wrapText="1"/>
    </xf>
    <xf numFmtId="168" fontId="25" fillId="0" borderId="12" xfId="10" applyNumberFormat="1" applyFont="1" applyFill="1" applyBorder="1" applyAlignment="1">
      <alignment horizontal="center" vertical="center" wrapText="1"/>
    </xf>
    <xf numFmtId="0" fontId="26" fillId="0" borderId="2" xfId="11" applyFont="1" applyFill="1" applyBorder="1" applyAlignment="1">
      <alignment horizontal="justify" vertical="center" wrapText="1"/>
    </xf>
    <xf numFmtId="165" fontId="26" fillId="0" borderId="14" xfId="11" applyNumberFormat="1" applyFont="1" applyFill="1" applyBorder="1" applyAlignment="1">
      <alignment horizontal="center" vertical="center" wrapText="1"/>
    </xf>
    <xf numFmtId="0" fontId="2" fillId="0" borderId="15" xfId="6" applyFill="1" applyBorder="1"/>
    <xf numFmtId="0" fontId="26" fillId="0" borderId="15" xfId="11" applyFont="1" applyFill="1" applyBorder="1" applyAlignment="1">
      <alignment horizontal="justify" vertical="center" wrapText="1"/>
    </xf>
    <xf numFmtId="0" fontId="28" fillId="0" borderId="14" xfId="11" applyFont="1" applyFill="1" applyBorder="1" applyAlignment="1">
      <alignment horizontal="justify" vertical="center" wrapText="1"/>
    </xf>
    <xf numFmtId="0" fontId="27" fillId="0" borderId="0" xfId="6" applyFont="1" applyFill="1" applyAlignment="1">
      <alignment horizontal="center" wrapText="1"/>
    </xf>
    <xf numFmtId="0" fontId="26" fillId="0" borderId="14" xfId="11" applyFont="1" applyFill="1" applyBorder="1" applyAlignment="1">
      <alignment horizontal="justify" vertical="center" wrapText="1"/>
    </xf>
    <xf numFmtId="165" fontId="2" fillId="0" borderId="15" xfId="6" applyNumberFormat="1" applyFill="1" applyBorder="1"/>
    <xf numFmtId="49" fontId="2" fillId="0" borderId="0" xfId="6" applyNumberFormat="1" applyFill="1"/>
    <xf numFmtId="168" fontId="25" fillId="0" borderId="14" xfId="10" applyNumberFormat="1" applyFont="1" applyFill="1" applyBorder="1" applyAlignment="1">
      <alignment horizontal="center" vertical="center" wrapText="1"/>
    </xf>
    <xf numFmtId="0" fontId="2" fillId="0" borderId="0" xfId="12" applyFill="1"/>
    <xf numFmtId="0" fontId="3" fillId="0" borderId="0" xfId="6" applyFont="1" applyFill="1"/>
    <xf numFmtId="49" fontId="3" fillId="0" borderId="0" xfId="6" applyNumberFormat="1" applyFont="1" applyFill="1" applyAlignment="1">
      <alignment horizontal="left" vertical="top"/>
    </xf>
    <xf numFmtId="0" fontId="3" fillId="0" borderId="0" xfId="6" applyFont="1" applyFill="1" applyAlignment="1">
      <alignment horizontal="center" vertical="center"/>
    </xf>
    <xf numFmtId="49" fontId="3" fillId="0" borderId="16" xfId="6" applyNumberFormat="1" applyFont="1" applyFill="1" applyBorder="1" applyAlignment="1">
      <alignment horizontal="left" vertical="top"/>
    </xf>
    <xf numFmtId="0" fontId="3" fillId="0" borderId="16" xfId="6" applyFont="1" applyFill="1" applyBorder="1" applyAlignment="1">
      <alignment horizontal="center" vertical="center"/>
    </xf>
    <xf numFmtId="0" fontId="7" fillId="0" borderId="16" xfId="6" applyFont="1" applyFill="1" applyBorder="1" applyAlignment="1">
      <alignment horizontal="center" vertical="center"/>
    </xf>
    <xf numFmtId="0" fontId="4" fillId="0" borderId="0" xfId="6" applyFont="1" applyFill="1" applyAlignment="1">
      <alignment horizontal="center" vertical="center"/>
    </xf>
    <xf numFmtId="49" fontId="3" fillId="0" borderId="0" xfId="6" applyNumberFormat="1" applyFont="1" applyFill="1" applyAlignment="1">
      <alignment horizontal="left" vertical="center"/>
    </xf>
    <xf numFmtId="49" fontId="3" fillId="0" borderId="0" xfId="6" applyNumberFormat="1" applyFont="1" applyFill="1" applyAlignment="1">
      <alignment horizontal="right" vertical="top"/>
    </xf>
    <xf numFmtId="0" fontId="3" fillId="0" borderId="0" xfId="6" applyNumberFormat="1" applyFont="1" applyFill="1" applyAlignment="1">
      <alignment horizontal="left" vertical="top"/>
    </xf>
    <xf numFmtId="0" fontId="3" fillId="0" borderId="0" xfId="6" applyFont="1" applyFill="1" applyAlignment="1">
      <alignment horizontal="right" vertical="center"/>
    </xf>
    <xf numFmtId="0" fontId="3" fillId="0" borderId="17" xfId="6" applyFont="1" applyFill="1" applyBorder="1" applyAlignment="1">
      <alignment horizontal="center"/>
    </xf>
    <xf numFmtId="49" fontId="3" fillId="0" borderId="17" xfId="6" applyNumberFormat="1" applyFont="1" applyFill="1" applyBorder="1" applyAlignment="1">
      <alignment horizontal="center" vertical="center"/>
    </xf>
    <xf numFmtId="0" fontId="3" fillId="0" borderId="17" xfId="6" applyFont="1" applyFill="1" applyBorder="1" applyAlignment="1">
      <alignment horizontal="center" vertical="center"/>
    </xf>
    <xf numFmtId="0" fontId="3" fillId="0" borderId="15" xfId="6" applyFont="1" applyFill="1" applyBorder="1" applyAlignment="1">
      <alignment horizontal="center" vertical="center"/>
    </xf>
    <xf numFmtId="0" fontId="3" fillId="0" borderId="15" xfId="6" applyFont="1" applyFill="1" applyBorder="1"/>
    <xf numFmtId="0" fontId="3" fillId="0" borderId="15" xfId="6" applyFont="1" applyFill="1" applyBorder="1" applyAlignment="1">
      <alignment horizontal="center"/>
    </xf>
    <xf numFmtId="4" fontId="3" fillId="0" borderId="15" xfId="6" applyNumberFormat="1" applyFont="1" applyFill="1" applyBorder="1" applyAlignment="1">
      <alignment horizontal="right" vertical="top" wrapText="1"/>
    </xf>
    <xf numFmtId="49" fontId="3" fillId="0" borderId="15" xfId="6" applyNumberFormat="1" applyFont="1" applyFill="1" applyBorder="1" applyAlignment="1">
      <alignment horizontal="left" vertical="top"/>
    </xf>
    <xf numFmtId="0" fontId="16" fillId="0" borderId="15" xfId="9" applyFont="1" applyFill="1" applyBorder="1" applyAlignment="1">
      <alignment horizontal="left" vertical="center" wrapText="1"/>
    </xf>
    <xf numFmtId="169" fontId="16" fillId="0" borderId="15" xfId="9" applyNumberFormat="1" applyFont="1" applyFill="1" applyBorder="1" applyAlignment="1">
      <alignment horizontal="right" vertical="center" wrapText="1"/>
    </xf>
    <xf numFmtId="0" fontId="15" fillId="0" borderId="15" xfId="9" applyFont="1" applyFill="1" applyBorder="1" applyAlignment="1">
      <alignment horizontal="left" vertical="center" wrapText="1"/>
    </xf>
    <xf numFmtId="169" fontId="15" fillId="0" borderId="15" xfId="9" applyNumberFormat="1" applyFont="1" applyFill="1" applyBorder="1" applyAlignment="1">
      <alignment horizontal="right" vertical="center" wrapText="1"/>
    </xf>
    <xf numFmtId="4" fontId="3" fillId="0" borderId="15" xfId="6" applyNumberFormat="1" applyFont="1" applyFill="1" applyBorder="1" applyAlignment="1">
      <alignment vertical="top" wrapText="1"/>
    </xf>
    <xf numFmtId="0" fontId="3" fillId="0" borderId="0" xfId="6" applyFont="1" applyFill="1" applyAlignment="1">
      <alignment horizontal="right" vertical="top"/>
    </xf>
    <xf numFmtId="0" fontId="3" fillId="0" borderId="15" xfId="6" applyFont="1" applyFill="1" applyBorder="1" applyAlignment="1">
      <alignment horizontal="center" vertical="center" wrapText="1"/>
    </xf>
    <xf numFmtId="49" fontId="2" fillId="0" borderId="15" xfId="6" applyNumberFormat="1" applyFill="1" applyBorder="1"/>
    <xf numFmtId="49" fontId="3" fillId="0" borderId="15" xfId="6" applyNumberFormat="1" applyFont="1" applyFill="1" applyBorder="1" applyAlignment="1">
      <alignment horizontal="left" vertical="top" wrapText="1"/>
    </xf>
    <xf numFmtId="2" fontId="3" fillId="0" borderId="15" xfId="6" applyNumberFormat="1" applyFont="1" applyFill="1" applyBorder="1" applyAlignment="1">
      <alignment horizontal="right" vertical="top"/>
    </xf>
    <xf numFmtId="2" fontId="3" fillId="0" borderId="15" xfId="6" applyNumberFormat="1" applyFont="1" applyFill="1" applyBorder="1" applyAlignment="1">
      <alignment horizontal="right" vertical="top" wrapText="1"/>
    </xf>
    <xf numFmtId="0" fontId="25" fillId="0" borderId="2" xfId="9" applyFont="1" applyBorder="1" applyAlignment="1">
      <alignment horizontal="center" vertical="center" wrapText="1"/>
    </xf>
    <xf numFmtId="0" fontId="25" fillId="0" borderId="3" xfId="9" applyFont="1" applyBorder="1" applyAlignment="1">
      <alignment horizontal="center" vertical="center" wrapText="1"/>
    </xf>
    <xf numFmtId="0" fontId="2" fillId="0" borderId="0" xfId="6"/>
    <xf numFmtId="4" fontId="25" fillId="0" borderId="2" xfId="9" applyNumberFormat="1" applyFont="1" applyBorder="1" applyAlignment="1">
      <alignment horizontal="center" vertical="center" wrapText="1"/>
    </xf>
    <xf numFmtId="0" fontId="25" fillId="0" borderId="6" xfId="9" applyFont="1" applyBorder="1" applyAlignment="1">
      <alignment horizontal="center" vertical="center" wrapText="1"/>
    </xf>
    <xf numFmtId="0" fontId="29" fillId="0" borderId="2" xfId="6" applyFont="1" applyBorder="1" applyAlignment="1">
      <alignment horizontal="center" vertical="center" wrapText="1"/>
    </xf>
    <xf numFmtId="4" fontId="29" fillId="0" borderId="2" xfId="6" applyNumberFormat="1" applyFont="1" applyBorder="1" applyAlignment="1">
      <alignment horizontal="center" vertical="center" wrapText="1"/>
    </xf>
    <xf numFmtId="0" fontId="29" fillId="0" borderId="2" xfId="6" applyFont="1" applyFill="1" applyBorder="1" applyAlignment="1">
      <alignment horizontal="center" vertical="center" wrapText="1"/>
    </xf>
    <xf numFmtId="4" fontId="2" fillId="0" borderId="15" xfId="6" applyNumberFormat="1" applyBorder="1"/>
    <xf numFmtId="0" fontId="30" fillId="0" borderId="0" xfId="0" applyFont="1"/>
    <xf numFmtId="0" fontId="33" fillId="0" borderId="0" xfId="13" applyFont="1" applyAlignment="1">
      <alignment horizontal="center" wrapText="1"/>
    </xf>
    <xf numFmtId="0" fontId="36" fillId="0" borderId="0" xfId="13" applyFont="1" applyAlignment="1">
      <alignment horizontal="center"/>
    </xf>
    <xf numFmtId="0" fontId="37" fillId="0" borderId="0" xfId="13" applyFont="1" applyAlignment="1">
      <alignment horizontal="center" vertical="top" wrapText="1"/>
    </xf>
    <xf numFmtId="0" fontId="19" fillId="0" borderId="0" xfId="13" applyFont="1"/>
    <xf numFmtId="0" fontId="38" fillId="0" borderId="0" xfId="13" applyFont="1"/>
    <xf numFmtId="49" fontId="19" fillId="0" borderId="0" xfId="13" applyNumberFormat="1" applyFont="1" applyAlignment="1">
      <alignment horizontal="center"/>
    </xf>
    <xf numFmtId="0" fontId="38" fillId="0" borderId="0" xfId="13" applyFont="1" applyAlignment="1">
      <alignment horizontal="center"/>
    </xf>
    <xf numFmtId="49" fontId="38" fillId="0" borderId="0" xfId="13" applyNumberFormat="1" applyFont="1" applyAlignment="1">
      <alignment horizontal="center" vertical="center"/>
    </xf>
    <xf numFmtId="0" fontId="38" fillId="0" borderId="0" xfId="13" applyFont="1" applyAlignment="1">
      <alignment horizontal="center" vertical="center"/>
    </xf>
    <xf numFmtId="0" fontId="19" fillId="0" borderId="0" xfId="13" applyFont="1" applyAlignment="1">
      <alignment horizontal="center"/>
    </xf>
    <xf numFmtId="0" fontId="38" fillId="0" borderId="0" xfId="13" applyFont="1" applyAlignment="1">
      <alignment horizontal="left"/>
    </xf>
    <xf numFmtId="0" fontId="38" fillId="0" borderId="0" xfId="13" applyFont="1" applyAlignment="1">
      <alignment horizontal="center" wrapText="1"/>
    </xf>
    <xf numFmtId="0" fontId="38" fillId="0" borderId="0" xfId="13" applyFont="1" applyAlignment="1">
      <alignment wrapText="1"/>
    </xf>
    <xf numFmtId="16" fontId="38" fillId="0" borderId="0" xfId="13" applyNumberFormat="1" applyFont="1" applyAlignment="1">
      <alignment horizontal="left"/>
    </xf>
    <xf numFmtId="0" fontId="38" fillId="0" borderId="15" xfId="13" applyFont="1" applyBorder="1" applyAlignment="1">
      <alignment horizontal="center" wrapText="1"/>
    </xf>
    <xf numFmtId="0" fontId="38" fillId="0" borderId="25" xfId="13" applyFont="1" applyBorder="1" applyAlignment="1">
      <alignment horizontal="center" wrapText="1"/>
    </xf>
    <xf numFmtId="0" fontId="38" fillId="4" borderId="28" xfId="13" applyFont="1" applyFill="1" applyBorder="1" applyAlignment="1">
      <alignment horizontal="center" vertical="center" wrapText="1"/>
    </xf>
    <xf numFmtId="0" fontId="38" fillId="4" borderId="29" xfId="13" applyFont="1" applyFill="1" applyBorder="1" applyAlignment="1">
      <alignment horizontal="center" vertical="center" wrapText="1"/>
    </xf>
    <xf numFmtId="0" fontId="38" fillId="4" borderId="0" xfId="13" applyFont="1" applyFill="1" applyAlignment="1">
      <alignment horizontal="center" wrapText="1"/>
    </xf>
    <xf numFmtId="0" fontId="38" fillId="4" borderId="0" xfId="13" applyFont="1" applyFill="1" applyAlignment="1">
      <alignment wrapText="1"/>
    </xf>
    <xf numFmtId="0" fontId="38" fillId="4" borderId="15" xfId="13" applyFont="1" applyFill="1" applyBorder="1" applyAlignment="1">
      <alignment horizontal="center" wrapText="1"/>
    </xf>
    <xf numFmtId="0" fontId="38" fillId="4" borderId="25" xfId="13" applyFont="1" applyFill="1" applyBorder="1" applyAlignment="1">
      <alignment horizontal="center" wrapText="1"/>
    </xf>
    <xf numFmtId="0" fontId="38" fillId="0" borderId="28" xfId="13" applyFont="1" applyBorder="1" applyAlignment="1">
      <alignment horizontal="center" vertical="center" wrapText="1"/>
    </xf>
    <xf numFmtId="0" fontId="38" fillId="0" borderId="29" xfId="13" applyFont="1" applyBorder="1" applyAlignment="1">
      <alignment horizontal="center" vertical="center" wrapText="1"/>
    </xf>
    <xf numFmtId="0" fontId="38" fillId="0" borderId="15" xfId="13" applyFont="1" applyBorder="1" applyAlignment="1">
      <alignment horizontal="center" vertical="center" wrapText="1"/>
    </xf>
    <xf numFmtId="0" fontId="38" fillId="0" borderId="25" xfId="13" applyFont="1" applyBorder="1" applyAlignment="1">
      <alignment horizontal="center" vertical="center" wrapText="1"/>
    </xf>
    <xf numFmtId="0" fontId="38" fillId="0" borderId="15" xfId="13" applyFont="1" applyBorder="1"/>
    <xf numFmtId="49" fontId="19" fillId="0" borderId="15" xfId="13" applyNumberFormat="1" applyFont="1" applyBorder="1" applyAlignment="1">
      <alignment horizontal="center"/>
    </xf>
    <xf numFmtId="0" fontId="19" fillId="0" borderId="15" xfId="13" applyFont="1" applyBorder="1"/>
    <xf numFmtId="0" fontId="19" fillId="0" borderId="15" xfId="13" applyFont="1" applyBorder="1" applyAlignment="1">
      <alignment horizontal="center" vertical="center"/>
    </xf>
    <xf numFmtId="165" fontId="19" fillId="0" borderId="15" xfId="13" applyNumberFormat="1" applyFont="1" applyBorder="1" applyAlignment="1">
      <alignment horizontal="center"/>
    </xf>
    <xf numFmtId="165" fontId="19" fillId="0" borderId="17" xfId="13" applyNumberFormat="1" applyFont="1" applyBorder="1" applyAlignment="1">
      <alignment horizontal="center"/>
    </xf>
    <xf numFmtId="165" fontId="19" fillId="0" borderId="28" xfId="13" applyNumberFormat="1" applyFont="1" applyBorder="1" applyAlignment="1">
      <alignment horizontal="center"/>
    </xf>
    <xf numFmtId="165" fontId="19" fillId="0" borderId="5" xfId="13" applyNumberFormat="1" applyFont="1" applyBorder="1"/>
    <xf numFmtId="165" fontId="19" fillId="4" borderId="5" xfId="13" applyNumberFormat="1" applyFont="1" applyFill="1" applyBorder="1" applyAlignment="1">
      <alignment vertical="center"/>
    </xf>
    <xf numFmtId="165" fontId="34" fillId="4" borderId="5" xfId="13" applyNumberFormat="1" applyFont="1" applyFill="1" applyBorder="1" applyAlignment="1">
      <alignment horizontal="center" vertical="center"/>
    </xf>
    <xf numFmtId="165" fontId="34" fillId="0" borderId="15" xfId="13" applyNumberFormat="1" applyFont="1" applyBorder="1" applyAlignment="1">
      <alignment vertical="center"/>
    </xf>
    <xf numFmtId="165" fontId="34" fillId="4" borderId="15" xfId="13" applyNumberFormat="1" applyFont="1" applyFill="1" applyBorder="1" applyAlignment="1">
      <alignment vertical="center"/>
    </xf>
    <xf numFmtId="165" fontId="34" fillId="4" borderId="15" xfId="13" applyNumberFormat="1" applyFont="1" applyFill="1" applyBorder="1" applyAlignment="1">
      <alignment horizontal="center" vertical="center"/>
    </xf>
    <xf numFmtId="0" fontId="19" fillId="0" borderId="0" xfId="14" applyFont="1"/>
    <xf numFmtId="0" fontId="19" fillId="0" borderId="0" xfId="15" applyFont="1" applyAlignment="1">
      <alignment horizontal="center"/>
    </xf>
    <xf numFmtId="0" fontId="34" fillId="0" borderId="0" xfId="15" applyFont="1"/>
    <xf numFmtId="0" fontId="19" fillId="0" borderId="0" xfId="16" applyFont="1" applyAlignment="1">
      <alignment horizont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/>
    </xf>
    <xf numFmtId="0" fontId="27" fillId="0" borderId="0" xfId="6" applyFont="1" applyFill="1" applyAlignment="1">
      <alignment horizontal="center" wrapText="1"/>
    </xf>
    <xf numFmtId="0" fontId="17" fillId="0" borderId="0" xfId="9" applyFont="1" applyFill="1" applyAlignment="1">
      <alignment horizontal="left" vertical="center" wrapText="1"/>
    </xf>
    <xf numFmtId="0" fontId="21" fillId="0" borderId="0" xfId="9" applyFont="1" applyFill="1" applyAlignment="1">
      <alignment horizontal="left" vertical="center"/>
    </xf>
    <xf numFmtId="0" fontId="23" fillId="0" borderId="0" xfId="9" applyFont="1" applyFill="1" applyAlignment="1">
      <alignment horizontal="center" vertical="center"/>
    </xf>
    <xf numFmtId="0" fontId="22" fillId="0" borderId="0" xfId="9" applyFont="1" applyFill="1" applyAlignment="1">
      <alignment horizontal="center" vertical="center" wrapText="1"/>
    </xf>
    <xf numFmtId="0" fontId="24" fillId="0" borderId="0" xfId="9" applyFont="1" applyFill="1" applyAlignment="1">
      <alignment horizontal="center" vertical="center"/>
    </xf>
    <xf numFmtId="49" fontId="5" fillId="0" borderId="1" xfId="4" applyNumberFormat="1" applyFont="1" applyBorder="1" applyAlignment="1">
      <alignment horizontal="left" vertical="top"/>
    </xf>
    <xf numFmtId="0" fontId="3" fillId="0" borderId="1" xfId="2" applyNumberFormat="1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2" fontId="4" fillId="2" borderId="2" xfId="2" applyNumberFormat="1" applyFont="1" applyFill="1" applyBorder="1" applyAlignment="1">
      <alignment horizontal="right" vertical="top" wrapText="1"/>
    </xf>
    <xf numFmtId="2" fontId="2" fillId="2" borderId="2" xfId="2" applyNumberFormat="1" applyFont="1" applyFill="1" applyBorder="1" applyAlignment="1">
      <alignment vertical="top" wrapText="1"/>
    </xf>
    <xf numFmtId="0" fontId="4" fillId="0" borderId="2" xfId="2" applyFont="1" applyBorder="1" applyAlignment="1">
      <alignment horizontal="left" vertical="top" wrapText="1"/>
    </xf>
    <xf numFmtId="49" fontId="3" fillId="0" borderId="2" xfId="2" applyNumberFormat="1" applyFont="1" applyBorder="1" applyAlignment="1">
      <alignment horizontal="left" vertical="top" wrapText="1"/>
    </xf>
    <xf numFmtId="0" fontId="3" fillId="0" borderId="2" xfId="2" applyFont="1" applyBorder="1" applyAlignment="1">
      <alignment horizontal="left" vertical="top" wrapText="1"/>
    </xf>
    <xf numFmtId="2" fontId="4" fillId="0" borderId="2" xfId="2" applyNumberFormat="1" applyFont="1" applyBorder="1" applyAlignment="1">
      <alignment horizontal="left" vertical="top" wrapText="1"/>
    </xf>
    <xf numFmtId="2" fontId="3" fillId="0" borderId="2" xfId="2" applyNumberFormat="1" applyFont="1" applyBorder="1" applyAlignment="1">
      <alignment horizontal="left" vertical="top" wrapText="1"/>
    </xf>
    <xf numFmtId="2" fontId="4" fillId="3" borderId="2" xfId="2" applyNumberFormat="1" applyFont="1" applyFill="1" applyBorder="1" applyAlignment="1">
      <alignment horizontal="right" vertical="top" wrapText="1"/>
    </xf>
    <xf numFmtId="2" fontId="2" fillId="3" borderId="2" xfId="2" applyNumberFormat="1" applyFont="1" applyFill="1" applyBorder="1" applyAlignment="1">
      <alignment vertical="top" wrapText="1"/>
    </xf>
    <xf numFmtId="2" fontId="4" fillId="0" borderId="2" xfId="2" applyNumberFormat="1" applyFont="1" applyBorder="1" applyAlignment="1">
      <alignment horizontal="right" vertical="top" wrapText="1"/>
    </xf>
    <xf numFmtId="2" fontId="2" fillId="0" borderId="2" xfId="2" applyNumberFormat="1" applyFont="1" applyBorder="1" applyAlignment="1">
      <alignment vertical="top" wrapText="1"/>
    </xf>
    <xf numFmtId="2" fontId="2" fillId="2" borderId="2" xfId="2" applyNumberFormat="1" applyFill="1" applyBorder="1" applyAlignment="1">
      <alignment vertical="top" wrapText="1"/>
    </xf>
    <xf numFmtId="2" fontId="2" fillId="3" borderId="2" xfId="2" applyNumberFormat="1" applyFill="1" applyBorder="1" applyAlignment="1">
      <alignment vertical="top" wrapText="1"/>
    </xf>
    <xf numFmtId="2" fontId="4" fillId="3" borderId="2" xfId="0" applyNumberFormat="1" applyFont="1" applyFill="1" applyBorder="1" applyAlignment="1">
      <alignment horizontal="right" vertical="top" wrapText="1"/>
    </xf>
    <xf numFmtId="2" fontId="0" fillId="3" borderId="2" xfId="0" applyNumberFormat="1" applyFill="1" applyBorder="1" applyAlignment="1">
      <alignment vertical="top" wrapText="1"/>
    </xf>
    <xf numFmtId="2" fontId="4" fillId="0" borderId="2" xfId="2" applyNumberFormat="1" applyFont="1" applyFill="1" applyBorder="1" applyAlignment="1">
      <alignment horizontal="left" vertical="top" wrapText="1"/>
    </xf>
    <xf numFmtId="2" fontId="3" fillId="0" borderId="2" xfId="2" applyNumberFormat="1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center" wrapText="1"/>
    </xf>
    <xf numFmtId="0" fontId="3" fillId="0" borderId="4" xfId="2" applyFont="1" applyBorder="1" applyAlignment="1">
      <alignment horizontal="center" vertical="top"/>
    </xf>
    <xf numFmtId="49" fontId="12" fillId="0" borderId="0" xfId="2" applyNumberFormat="1" applyFont="1" applyAlignment="1">
      <alignment horizontal="center" vertical="top"/>
    </xf>
    <xf numFmtId="2" fontId="4" fillId="0" borderId="2" xfId="0" applyNumberFormat="1" applyFont="1" applyBorder="1" applyAlignment="1">
      <alignment horizontal="right" vertical="top" wrapText="1"/>
    </xf>
    <xf numFmtId="2" fontId="14" fillId="0" borderId="2" xfId="0" applyNumberFormat="1" applyFont="1" applyBorder="1" applyAlignment="1">
      <alignment vertical="top" wrapText="1"/>
    </xf>
    <xf numFmtId="2" fontId="4" fillId="0" borderId="2" xfId="2" applyNumberFormat="1" applyFont="1" applyFill="1" applyBorder="1" applyAlignment="1">
      <alignment horizontal="right" vertical="top" wrapText="1"/>
    </xf>
    <xf numFmtId="2" fontId="2" fillId="0" borderId="2" xfId="2" applyNumberFormat="1" applyFill="1" applyBorder="1" applyAlignment="1">
      <alignment vertical="top" wrapText="1"/>
    </xf>
    <xf numFmtId="0" fontId="11" fillId="0" borderId="0" xfId="2" applyFont="1" applyFill="1" applyAlignment="1">
      <alignment horizontal="center" vertical="top"/>
    </xf>
    <xf numFmtId="0" fontId="11" fillId="0" borderId="0" xfId="2" applyFont="1" applyAlignment="1">
      <alignment horizontal="center" vertical="top"/>
    </xf>
    <xf numFmtId="0" fontId="4" fillId="0" borderId="14" xfId="6" applyFont="1" applyFill="1" applyBorder="1" applyAlignment="1">
      <alignment horizontal="left" wrapText="1"/>
    </xf>
    <xf numFmtId="0" fontId="4" fillId="0" borderId="18" xfId="6" applyFont="1" applyFill="1" applyBorder="1" applyAlignment="1">
      <alignment horizontal="left" wrapText="1"/>
    </xf>
    <xf numFmtId="49" fontId="4" fillId="0" borderId="15" xfId="6" applyNumberFormat="1" applyFont="1" applyFill="1" applyBorder="1" applyAlignment="1">
      <alignment horizontal="right" vertical="top" wrapText="1"/>
    </xf>
    <xf numFmtId="0" fontId="2" fillId="0" borderId="15" xfId="6" applyFill="1" applyBorder="1" applyAlignment="1">
      <alignment vertical="top" wrapText="1"/>
    </xf>
    <xf numFmtId="0" fontId="3" fillId="0" borderId="17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49" fontId="3" fillId="0" borderId="0" xfId="6" applyNumberFormat="1" applyFont="1" applyFill="1" applyAlignment="1">
      <alignment horizontal="left" vertical="top" wrapText="1"/>
    </xf>
    <xf numFmtId="0" fontId="2" fillId="0" borderId="0" xfId="6" applyFill="1" applyAlignment="1">
      <alignment wrapText="1"/>
    </xf>
    <xf numFmtId="0" fontId="3" fillId="0" borderId="0" xfId="6" applyFont="1" applyFill="1" applyBorder="1" applyAlignment="1">
      <alignment horizontal="left" vertical="center" wrapText="1"/>
    </xf>
    <xf numFmtId="49" fontId="3" fillId="0" borderId="15" xfId="6" applyNumberFormat="1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/>
    </xf>
    <xf numFmtId="0" fontId="38" fillId="0" borderId="31" xfId="13" applyFont="1" applyBorder="1" applyAlignment="1">
      <alignment horizontal="center" vertical="center" wrapText="1"/>
    </xf>
    <xf numFmtId="0" fontId="19" fillId="0" borderId="15" xfId="13" applyFont="1" applyBorder="1" applyAlignment="1">
      <alignment horizontal="center" vertical="center" wrapText="1"/>
    </xf>
    <xf numFmtId="0" fontId="19" fillId="0" borderId="31" xfId="13" applyFont="1" applyBorder="1" applyAlignment="1">
      <alignment horizontal="center" vertical="center" wrapText="1"/>
    </xf>
    <xf numFmtId="0" fontId="38" fillId="0" borderId="26" xfId="13" applyFont="1" applyBorder="1" applyAlignment="1">
      <alignment horizontal="left" wrapText="1"/>
    </xf>
    <xf numFmtId="0" fontId="19" fillId="0" borderId="27" xfId="13" applyFont="1" applyBorder="1" applyAlignment="1">
      <alignment horizontal="left" wrapText="1"/>
    </xf>
    <xf numFmtId="0" fontId="38" fillId="0" borderId="19" xfId="13" applyFont="1" applyBorder="1" applyAlignment="1">
      <alignment horizontal="left" wrapText="1"/>
    </xf>
    <xf numFmtId="0" fontId="19" fillId="0" borderId="20" xfId="13" applyFont="1" applyBorder="1" applyAlignment="1">
      <alignment horizontal="left" wrapText="1"/>
    </xf>
    <xf numFmtId="0" fontId="19" fillId="0" borderId="24" xfId="13" applyFont="1" applyBorder="1" applyAlignment="1">
      <alignment horizontal="left" wrapText="1"/>
    </xf>
    <xf numFmtId="0" fontId="19" fillId="0" borderId="9" xfId="13" applyFont="1" applyBorder="1" applyAlignment="1">
      <alignment horizontal="left" wrapText="1"/>
    </xf>
    <xf numFmtId="0" fontId="38" fillId="0" borderId="21" xfId="13" applyFont="1" applyBorder="1" applyAlignment="1">
      <alignment horizontal="center" wrapText="1"/>
    </xf>
    <xf numFmtId="0" fontId="19" fillId="0" borderId="22" xfId="13" applyFont="1" applyBorder="1" applyAlignment="1">
      <alignment horizontal="center" wrapText="1"/>
    </xf>
    <xf numFmtId="0" fontId="19" fillId="0" borderId="23" xfId="13" applyFont="1" applyBorder="1" applyAlignment="1">
      <alignment horizontal="center" wrapText="1"/>
    </xf>
    <xf numFmtId="0" fontId="19" fillId="0" borderId="30" xfId="13" applyFont="1" applyBorder="1" applyAlignment="1">
      <alignment horizontal="left" wrapText="1"/>
    </xf>
    <xf numFmtId="0" fontId="19" fillId="0" borderId="1" xfId="13" applyFont="1" applyBorder="1" applyAlignment="1">
      <alignment horizontal="left" wrapText="1"/>
    </xf>
    <xf numFmtId="0" fontId="38" fillId="4" borderId="21" xfId="13" applyFont="1" applyFill="1" applyBorder="1" applyAlignment="1">
      <alignment horizontal="center" wrapText="1"/>
    </xf>
    <xf numFmtId="0" fontId="19" fillId="4" borderId="22" xfId="13" applyFont="1" applyFill="1" applyBorder="1" applyAlignment="1">
      <alignment horizontal="center" wrapText="1"/>
    </xf>
    <xf numFmtId="0" fontId="19" fillId="4" borderId="23" xfId="13" applyFont="1" applyFill="1" applyBorder="1" applyAlignment="1">
      <alignment horizontal="center" wrapText="1"/>
    </xf>
    <xf numFmtId="0" fontId="19" fillId="0" borderId="0" xfId="7" applyFont="1" applyAlignment="1">
      <alignment horizontal="left" vertical="top" wrapText="1"/>
    </xf>
    <xf numFmtId="0" fontId="35" fillId="0" borderId="0" xfId="7" applyFont="1" applyAlignment="1">
      <alignment horizontal="left" vertical="top" wrapText="1"/>
    </xf>
    <xf numFmtId="0" fontId="30" fillId="0" borderId="0" xfId="0" applyFont="1" applyAlignment="1">
      <alignment wrapText="1"/>
    </xf>
    <xf numFmtId="0" fontId="32" fillId="0" borderId="0" xfId="13" applyFont="1" applyAlignment="1">
      <alignment horizontal="center"/>
    </xf>
    <xf numFmtId="0" fontId="33" fillId="0" borderId="0" xfId="13" applyFont="1" applyAlignment="1">
      <alignment horizontal="center" wrapText="1"/>
    </xf>
    <xf numFmtId="49" fontId="34" fillId="0" borderId="0" xfId="13" applyNumberFormat="1" applyFont="1" applyAlignment="1">
      <alignment horizontal="center" vertical="top" wrapText="1"/>
    </xf>
    <xf numFmtId="0" fontId="34" fillId="0" borderId="0" xfId="13" applyNumberFormat="1" applyFont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0" fontId="33" fillId="0" borderId="14" xfId="13" applyFont="1" applyBorder="1" applyAlignment="1">
      <alignment horizontal="left" vertical="center" wrapText="1"/>
    </xf>
    <xf numFmtId="0" fontId="33" fillId="0" borderId="6" xfId="13" applyFont="1" applyBorder="1" applyAlignment="1">
      <alignment horizontal="left" vertical="center" wrapText="1"/>
    </xf>
    <xf numFmtId="0" fontId="38" fillId="0" borderId="32" xfId="13" applyFont="1" applyBorder="1" applyAlignment="1">
      <alignment horizontal="center" vertical="center" wrapText="1"/>
    </xf>
    <xf numFmtId="0" fontId="19" fillId="0" borderId="28" xfId="13" applyFont="1" applyBorder="1" applyAlignment="1">
      <alignment horizontal="center" vertical="center" wrapText="1"/>
    </xf>
    <xf numFmtId="0" fontId="38" fillId="0" borderId="14" xfId="13" applyFont="1" applyBorder="1" applyAlignment="1">
      <alignment horizontal="left" vertical="center" wrapText="1"/>
    </xf>
    <xf numFmtId="0" fontId="38" fillId="0" borderId="6" xfId="13" applyFont="1" applyBorder="1" applyAlignment="1">
      <alignment horizontal="left" vertical="center" wrapText="1"/>
    </xf>
    <xf numFmtId="0" fontId="38" fillId="0" borderId="14" xfId="13" applyFont="1" applyBorder="1" applyAlignment="1">
      <alignment horizontal="left" wrapText="1"/>
    </xf>
    <xf numFmtId="0" fontId="38" fillId="0" borderId="6" xfId="13" applyFont="1" applyBorder="1" applyAlignment="1">
      <alignment horizontal="left" wrapText="1"/>
    </xf>
    <xf numFmtId="0" fontId="38" fillId="0" borderId="14" xfId="13" applyFont="1" applyBorder="1" applyAlignment="1">
      <alignment horizontal="left" vertical="top" wrapText="1"/>
    </xf>
    <xf numFmtId="0" fontId="38" fillId="0" borderId="6" xfId="13" applyFont="1" applyBorder="1" applyAlignment="1">
      <alignment horizontal="left" vertical="top" wrapText="1"/>
    </xf>
    <xf numFmtId="0" fontId="38" fillId="0" borderId="33" xfId="13" applyFont="1" applyBorder="1" applyAlignment="1">
      <alignment horizontal="left" vertical="top" wrapText="1"/>
    </xf>
    <xf numFmtId="0" fontId="38" fillId="0" borderId="27" xfId="13" applyFont="1" applyBorder="1" applyAlignment="1">
      <alignment horizontal="left" vertical="top" wrapText="1"/>
    </xf>
    <xf numFmtId="0" fontId="38" fillId="0" borderId="8" xfId="13" applyFont="1" applyBorder="1" applyAlignment="1">
      <alignment horizontal="left" wrapText="1"/>
    </xf>
    <xf numFmtId="0" fontId="38" fillId="0" borderId="9" xfId="13" applyFont="1" applyBorder="1" applyAlignment="1">
      <alignment horizontal="left" wrapText="1"/>
    </xf>
    <xf numFmtId="0" fontId="39" fillId="0" borderId="0" xfId="0" applyNumberFormat="1" applyFont="1" applyFill="1" applyBorder="1" applyAlignment="1" applyProtection="1"/>
    <xf numFmtId="0" fontId="39" fillId="0" borderId="0" xfId="0" applyNumberFormat="1" applyFont="1" applyFill="1" applyBorder="1" applyAlignment="1" applyProtection="1">
      <alignment horizontal="right"/>
    </xf>
    <xf numFmtId="0" fontId="40" fillId="0" borderId="0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horizontal="left" vertical="top"/>
    </xf>
    <xf numFmtId="0" fontId="39" fillId="0" borderId="0" xfId="0" applyNumberFormat="1" applyFont="1" applyFill="1" applyBorder="1" applyAlignment="1" applyProtection="1">
      <alignment wrapText="1"/>
    </xf>
    <xf numFmtId="0" fontId="39" fillId="0" borderId="0" xfId="0" applyNumberFormat="1" applyFont="1" applyFill="1" applyBorder="1" applyAlignment="1" applyProtection="1">
      <alignment vertical="top" wrapText="1"/>
    </xf>
    <xf numFmtId="0" fontId="39" fillId="0" borderId="0" xfId="0" applyNumberFormat="1" applyFont="1" applyFill="1" applyBorder="1" applyAlignment="1" applyProtection="1">
      <alignment horizontal="left" vertical="top" wrapText="1"/>
    </xf>
    <xf numFmtId="0" fontId="39" fillId="0" borderId="1" xfId="0" applyNumberFormat="1" applyFont="1" applyFill="1" applyBorder="1" applyAlignment="1" applyProtection="1"/>
    <xf numFmtId="0" fontId="39" fillId="0" borderId="1" xfId="0" applyNumberFormat="1" applyFont="1" applyFill="1" applyBorder="1" applyAlignment="1" applyProtection="1">
      <alignment horizontal="right"/>
    </xf>
    <xf numFmtId="0" fontId="39" fillId="0" borderId="0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horizontal="center"/>
    </xf>
    <xf numFmtId="0" fontId="39" fillId="0" borderId="0" xfId="0" applyNumberFormat="1" applyFont="1" applyFill="1" applyBorder="1" applyAlignment="1" applyProtection="1">
      <alignment horizontal="left" vertical="top"/>
    </xf>
    <xf numFmtId="0" fontId="39" fillId="0" borderId="0" xfId="0" applyNumberFormat="1" applyFont="1" applyFill="1" applyBorder="1" applyAlignment="1" applyProtection="1">
      <alignment horizontal="left"/>
    </xf>
    <xf numFmtId="0" fontId="39" fillId="0" borderId="1" xfId="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horizontal="center" wrapText="1"/>
    </xf>
    <xf numFmtId="0" fontId="41" fillId="0" borderId="16" xfId="0" applyNumberFormat="1" applyFont="1" applyFill="1" applyBorder="1" applyAlignment="1" applyProtection="1">
      <alignment horizontal="center" vertical="top"/>
    </xf>
    <xf numFmtId="0" fontId="41" fillId="0" borderId="0" xfId="0" applyNumberFormat="1" applyFont="1" applyFill="1" applyBorder="1" applyAlignment="1" applyProtection="1">
      <alignment horizontal="center" vertical="top"/>
    </xf>
    <xf numFmtId="0" fontId="42" fillId="0" borderId="0" xfId="5" applyNumberFormat="1" applyFont="1" applyFill="1" applyBorder="1" applyAlignment="1" applyProtection="1">
      <alignment horizontal="center" wrapText="1"/>
    </xf>
    <xf numFmtId="0" fontId="43" fillId="0" borderId="0" xfId="0" applyNumberFormat="1" applyFont="1" applyFill="1" applyBorder="1" applyAlignment="1" applyProtection="1">
      <alignment horizontal="center"/>
    </xf>
    <xf numFmtId="0" fontId="43" fillId="0" borderId="0" xfId="0" applyNumberFormat="1" applyFont="1" applyFill="1" applyBorder="1" applyAlignment="1" applyProtection="1">
      <alignment horizontal="center"/>
    </xf>
    <xf numFmtId="0" fontId="42" fillId="0" borderId="1" xfId="0" applyNumberFormat="1" applyFont="1" applyFill="1" applyBorder="1" applyAlignment="1" applyProtection="1">
      <alignment horizontal="center" wrapText="1"/>
    </xf>
    <xf numFmtId="0" fontId="39" fillId="0" borderId="1" xfId="0" applyNumberFormat="1" applyFont="1" applyFill="1" applyBorder="1" applyAlignment="1" applyProtection="1">
      <alignment horizontal="center"/>
    </xf>
    <xf numFmtId="0" fontId="39" fillId="0" borderId="1" xfId="0" applyNumberFormat="1" applyFont="1" applyFill="1" applyBorder="1" applyAlignment="1" applyProtection="1">
      <alignment horizontal="center" wrapText="1"/>
    </xf>
    <xf numFmtId="0" fontId="41" fillId="0" borderId="16" xfId="0" applyNumberFormat="1" applyFont="1" applyFill="1" applyBorder="1" applyAlignment="1" applyProtection="1">
      <alignment horizontal="center"/>
    </xf>
    <xf numFmtId="0" fontId="41" fillId="0" borderId="0" xfId="0" applyNumberFormat="1" applyFont="1" applyFill="1" applyBorder="1" applyAlignment="1" applyProtection="1"/>
    <xf numFmtId="3" fontId="39" fillId="0" borderId="0" xfId="0" applyNumberFormat="1" applyFont="1" applyFill="1" applyBorder="1" applyAlignment="1" applyProtection="1">
      <alignment horizontal="right" vertical="top"/>
    </xf>
    <xf numFmtId="0" fontId="41" fillId="0" borderId="0" xfId="0" applyNumberFormat="1" applyFont="1" applyFill="1" applyBorder="1" applyAlignment="1" applyProtection="1">
      <alignment horizontal="center"/>
    </xf>
    <xf numFmtId="0" fontId="40" fillId="0" borderId="0" xfId="0" applyNumberFormat="1" applyFont="1" applyFill="1" applyBorder="1" applyAlignment="1" applyProtection="1">
      <alignment horizontal="left"/>
    </xf>
    <xf numFmtId="0" fontId="42" fillId="0" borderId="1" xfId="5" applyNumberFormat="1" applyFont="1" applyFill="1" applyBorder="1" applyAlignment="1" applyProtection="1"/>
    <xf numFmtId="0" fontId="39" fillId="0" borderId="0" xfId="0" applyNumberFormat="1" applyFont="1" applyFill="1" applyBorder="1" applyAlignment="1" applyProtection="1">
      <alignment horizontal="center"/>
    </xf>
    <xf numFmtId="2" fontId="39" fillId="0" borderId="1" xfId="0" applyNumberFormat="1" applyFont="1" applyFill="1" applyBorder="1" applyAlignment="1" applyProtection="1"/>
    <xf numFmtId="49" fontId="39" fillId="0" borderId="1" xfId="0" applyNumberFormat="1" applyFont="1" applyFill="1" applyBorder="1" applyAlignment="1" applyProtection="1">
      <alignment horizontal="right"/>
    </xf>
    <xf numFmtId="0" fontId="39" fillId="0" borderId="0" xfId="0" applyNumberFormat="1" applyFont="1" applyFill="1" applyBorder="1" applyAlignment="1" applyProtection="1">
      <alignment vertical="center" wrapText="1"/>
    </xf>
    <xf numFmtId="2" fontId="39" fillId="0" borderId="0" xfId="0" applyNumberFormat="1" applyFont="1" applyFill="1" applyBorder="1" applyAlignment="1" applyProtection="1"/>
    <xf numFmtId="49" fontId="39" fillId="0" borderId="0" xfId="0" applyNumberFormat="1" applyFont="1" applyFill="1" applyBorder="1" applyAlignment="1" applyProtection="1">
      <alignment horizontal="right"/>
    </xf>
    <xf numFmtId="49" fontId="39" fillId="0" borderId="18" xfId="0" applyNumberFormat="1" applyFont="1" applyFill="1" applyBorder="1" applyAlignment="1" applyProtection="1">
      <alignment horizontal="right"/>
    </xf>
    <xf numFmtId="2" fontId="39" fillId="0" borderId="18" xfId="0" applyNumberFormat="1" applyFont="1" applyFill="1" applyBorder="1" applyAlignment="1" applyProtection="1">
      <alignment horizontal="right"/>
    </xf>
    <xf numFmtId="0" fontId="39" fillId="0" borderId="18" xfId="0" applyNumberFormat="1" applyFont="1" applyFill="1" applyBorder="1" applyAlignment="1" applyProtection="1">
      <alignment horizontal="center"/>
    </xf>
    <xf numFmtId="0" fontId="39" fillId="0" borderId="0" xfId="0" applyNumberFormat="1" applyFont="1" applyFill="1" applyBorder="1" applyAlignment="1" applyProtection="1">
      <alignment vertical="center"/>
    </xf>
    <xf numFmtId="0" fontId="39" fillId="0" borderId="15" xfId="0" applyNumberFormat="1" applyFont="1" applyFill="1" applyBorder="1" applyAlignment="1" applyProtection="1">
      <alignment horizontal="center" vertical="center" wrapText="1"/>
    </xf>
    <xf numFmtId="0" fontId="39" fillId="0" borderId="15" xfId="0" applyNumberFormat="1" applyFont="1" applyFill="1" applyBorder="1" applyAlignment="1" applyProtection="1">
      <alignment horizontal="center" vertical="center" wrapText="1"/>
    </xf>
    <xf numFmtId="0" fontId="39" fillId="0" borderId="15" xfId="0" applyNumberFormat="1" applyFont="1" applyFill="1" applyBorder="1" applyAlignment="1" applyProtection="1">
      <alignment horizontal="center" vertical="center"/>
    </xf>
    <xf numFmtId="0" fontId="39" fillId="0" borderId="15" xfId="0" applyNumberFormat="1" applyFont="1" applyFill="1" applyBorder="1" applyAlignment="1" applyProtection="1">
      <alignment horizontal="center" vertical="center"/>
    </xf>
    <xf numFmtId="0" fontId="44" fillId="0" borderId="14" xfId="0" applyNumberFormat="1" applyFont="1" applyFill="1" applyBorder="1" applyAlignment="1" applyProtection="1">
      <alignment horizontal="left" vertical="center" wrapText="1"/>
    </xf>
    <xf numFmtId="0" fontId="44" fillId="0" borderId="18" xfId="0" applyNumberFormat="1" applyFont="1" applyFill="1" applyBorder="1" applyAlignment="1" applyProtection="1">
      <alignment horizontal="left" vertical="center" wrapText="1"/>
    </xf>
    <xf numFmtId="0" fontId="44" fillId="0" borderId="6" xfId="0" applyNumberFormat="1" applyFont="1" applyFill="1" applyBorder="1" applyAlignment="1" applyProtection="1">
      <alignment horizontal="left" vertical="center" wrapText="1"/>
    </xf>
    <xf numFmtId="0" fontId="44" fillId="0" borderId="0" xfId="0" applyNumberFormat="1" applyFont="1" applyFill="1" applyBorder="1" applyAlignment="1" applyProtection="1">
      <alignment wrapText="1"/>
    </xf>
    <xf numFmtId="0" fontId="40" fillId="0" borderId="14" xfId="0" applyNumberFormat="1" applyFont="1" applyFill="1" applyBorder="1" applyAlignment="1" applyProtection="1">
      <alignment horizontal="left" vertical="center" wrapText="1"/>
    </xf>
    <xf numFmtId="0" fontId="40" fillId="0" borderId="18" xfId="0" applyNumberFormat="1" applyFont="1" applyFill="1" applyBorder="1" applyAlignment="1" applyProtection="1">
      <alignment horizontal="left" vertical="center" wrapText="1"/>
    </xf>
    <xf numFmtId="0" fontId="40" fillId="0" borderId="6" xfId="0" applyNumberFormat="1" applyFont="1" applyFill="1" applyBorder="1" applyAlignment="1" applyProtection="1">
      <alignment horizontal="left" vertical="center" wrapText="1"/>
    </xf>
    <xf numFmtId="0" fontId="40" fillId="0" borderId="0" xfId="0" applyNumberFormat="1" applyFont="1" applyFill="1" applyBorder="1" applyAlignment="1" applyProtection="1">
      <alignment wrapText="1"/>
    </xf>
    <xf numFmtId="0" fontId="40" fillId="0" borderId="34" xfId="0" applyNumberFormat="1" applyFont="1" applyFill="1" applyBorder="1" applyAlignment="1" applyProtection="1">
      <alignment horizontal="center" vertical="top" wrapText="1"/>
    </xf>
    <xf numFmtId="0" fontId="40" fillId="0" borderId="16" xfId="0" applyNumberFormat="1" applyFont="1" applyFill="1" applyBorder="1" applyAlignment="1" applyProtection="1">
      <alignment horizontal="left" vertical="top" wrapText="1"/>
    </xf>
    <xf numFmtId="0" fontId="40" fillId="0" borderId="16" xfId="0" applyNumberFormat="1" applyFont="1" applyFill="1" applyBorder="1" applyAlignment="1" applyProtection="1">
      <alignment horizontal="left" vertical="top" wrapText="1"/>
    </xf>
    <xf numFmtId="0" fontId="40" fillId="0" borderId="16" xfId="0" applyNumberFormat="1" applyFont="1" applyFill="1" applyBorder="1" applyAlignment="1" applyProtection="1">
      <alignment horizontal="center" vertical="top" wrapText="1"/>
    </xf>
    <xf numFmtId="4" fontId="40" fillId="0" borderId="16" xfId="0" applyNumberFormat="1" applyFont="1" applyFill="1" applyBorder="1" applyAlignment="1" applyProtection="1">
      <alignment horizontal="right" vertical="top" wrapText="1"/>
    </xf>
    <xf numFmtId="3" fontId="40" fillId="0" borderId="35" xfId="0" applyNumberFormat="1" applyFont="1" applyFill="1" applyBorder="1" applyAlignment="1" applyProtection="1">
      <alignment horizontal="right" vertical="top" wrapText="1"/>
    </xf>
    <xf numFmtId="0" fontId="39" fillId="0" borderId="36" xfId="0" applyNumberFormat="1" applyFont="1" applyFill="1" applyBorder="1" applyAlignment="1" applyProtection="1">
      <alignment horizontal="center" vertical="center" wrapText="1"/>
    </xf>
    <xf numFmtId="0" fontId="39" fillId="0" borderId="0" xfId="0" applyNumberFormat="1" applyFont="1" applyFill="1" applyBorder="1" applyAlignment="1" applyProtection="1">
      <alignment horizontal="right" vertical="top" wrapText="1"/>
    </xf>
    <xf numFmtId="0" fontId="39" fillId="0" borderId="0" xfId="0" applyNumberFormat="1" applyFont="1" applyFill="1" applyBorder="1" applyAlignment="1" applyProtection="1">
      <alignment horizontal="center" vertical="top" wrapText="1"/>
    </xf>
    <xf numFmtId="4" fontId="39" fillId="0" borderId="0" xfId="0" applyNumberFormat="1" applyFont="1" applyFill="1" applyBorder="1" applyAlignment="1" applyProtection="1">
      <alignment horizontal="right" vertical="top" wrapText="1"/>
    </xf>
    <xf numFmtId="3" fontId="39" fillId="0" borderId="37" xfId="0" applyNumberFormat="1" applyFont="1" applyFill="1" applyBorder="1" applyAlignment="1" applyProtection="1">
      <alignment horizontal="right" vertical="top" wrapText="1"/>
    </xf>
    <xf numFmtId="0" fontId="39" fillId="0" borderId="16" xfId="0" applyNumberFormat="1" applyFont="1" applyFill="1" applyBorder="1" applyAlignment="1" applyProtection="1">
      <alignment horizontal="left" vertical="top" wrapText="1"/>
    </xf>
    <xf numFmtId="0" fontId="39" fillId="0" borderId="16" xfId="0" applyNumberFormat="1" applyFont="1" applyFill="1" applyBorder="1" applyAlignment="1" applyProtection="1">
      <alignment horizontal="center" vertical="top" wrapText="1"/>
    </xf>
    <xf numFmtId="4" fontId="39" fillId="0" borderId="16" xfId="0" applyNumberFormat="1" applyFont="1" applyFill="1" applyBorder="1" applyAlignment="1" applyProtection="1">
      <alignment horizontal="right" vertical="top" wrapText="1"/>
    </xf>
    <xf numFmtId="3" fontId="39" fillId="0" borderId="35" xfId="0" applyNumberFormat="1" applyFont="1" applyFill="1" applyBorder="1" applyAlignment="1" applyProtection="1">
      <alignment horizontal="right" vertical="top" wrapText="1"/>
    </xf>
    <xf numFmtId="0" fontId="40" fillId="0" borderId="36" xfId="0" applyNumberFormat="1" applyFont="1" applyFill="1" applyBorder="1" applyAlignment="1" applyProtection="1">
      <alignment horizontal="center" vertical="top" wrapText="1"/>
    </xf>
    <xf numFmtId="0" fontId="40" fillId="0" borderId="0" xfId="0" applyNumberFormat="1" applyFont="1" applyFill="1" applyBorder="1" applyAlignment="1" applyProtection="1">
      <alignment horizontal="left" vertical="top" wrapText="1"/>
    </xf>
    <xf numFmtId="0" fontId="39" fillId="0" borderId="36" xfId="0" applyNumberFormat="1" applyFont="1" applyFill="1" applyBorder="1" applyAlignment="1" applyProtection="1">
      <alignment horizontal="center" vertical="top" wrapText="1"/>
    </xf>
    <xf numFmtId="0" fontId="39" fillId="0" borderId="0" xfId="0" applyNumberFormat="1" applyFont="1" applyFill="1" applyBorder="1" applyAlignment="1" applyProtection="1">
      <alignment horizontal="left" vertical="top" wrapText="1"/>
    </xf>
    <xf numFmtId="0" fontId="39" fillId="0" borderId="37" xfId="0" applyNumberFormat="1" applyFont="1" applyFill="1" applyBorder="1" applyAlignment="1" applyProtection="1">
      <alignment horizontal="left" vertical="top" wrapText="1"/>
    </xf>
    <xf numFmtId="0" fontId="40" fillId="0" borderId="0" xfId="0" applyNumberFormat="1" applyFont="1" applyFill="1" applyBorder="1" applyAlignment="1" applyProtection="1">
      <alignment horizontal="center" vertical="top" wrapText="1"/>
    </xf>
    <xf numFmtId="0" fontId="40" fillId="0" borderId="0" xfId="0" applyNumberFormat="1" applyFont="1" applyFill="1" applyBorder="1" applyAlignment="1" applyProtection="1">
      <alignment horizontal="right" vertical="top" wrapText="1"/>
    </xf>
    <xf numFmtId="0" fontId="39" fillId="0" borderId="34" xfId="0" applyNumberFormat="1" applyFont="1" applyFill="1" applyBorder="1" applyAlignment="1" applyProtection="1"/>
    <xf numFmtId="0" fontId="40" fillId="0" borderId="16" xfId="0" applyNumberFormat="1" applyFont="1" applyFill="1" applyBorder="1" applyAlignment="1" applyProtection="1">
      <alignment horizontal="right" vertical="top" wrapText="1"/>
    </xf>
    <xf numFmtId="4" fontId="40" fillId="0" borderId="16" xfId="0" applyNumberFormat="1" applyFont="1" applyFill="1" applyBorder="1" applyAlignment="1" applyProtection="1">
      <alignment horizontal="right" vertical="top"/>
    </xf>
    <xf numFmtId="2" fontId="40" fillId="0" borderId="16" xfId="0" applyNumberFormat="1" applyFont="1" applyFill="1" applyBorder="1" applyAlignment="1" applyProtection="1">
      <alignment horizontal="center" vertical="top"/>
    </xf>
    <xf numFmtId="3" fontId="40" fillId="0" borderId="35" xfId="0" applyNumberFormat="1" applyFont="1" applyFill="1" applyBorder="1" applyAlignment="1" applyProtection="1">
      <alignment horizontal="right" vertical="top"/>
    </xf>
    <xf numFmtId="0" fontId="39" fillId="0" borderId="36" xfId="0" applyNumberFormat="1" applyFont="1" applyFill="1" applyBorder="1" applyAlignment="1" applyProtection="1"/>
    <xf numFmtId="4" fontId="39" fillId="0" borderId="0" xfId="0" applyNumberFormat="1" applyFont="1" applyFill="1" applyBorder="1" applyAlignment="1" applyProtection="1">
      <alignment horizontal="right" vertical="top"/>
    </xf>
    <xf numFmtId="2" fontId="39" fillId="0" borderId="0" xfId="0" applyNumberFormat="1" applyFont="1" applyFill="1" applyBorder="1" applyAlignment="1" applyProtection="1">
      <alignment horizontal="center" vertical="top"/>
    </xf>
    <xf numFmtId="3" fontId="39" fillId="0" borderId="37" xfId="0" applyNumberFormat="1" applyFont="1" applyFill="1" applyBorder="1" applyAlignment="1" applyProtection="1">
      <alignment horizontal="right" vertical="top"/>
    </xf>
    <xf numFmtId="0" fontId="40" fillId="0" borderId="0" xfId="0" applyNumberFormat="1" applyFont="1" applyFill="1" applyBorder="1" applyAlignment="1" applyProtection="1">
      <alignment horizontal="left" vertical="top" wrapText="1"/>
    </xf>
    <xf numFmtId="4" fontId="40" fillId="0" borderId="0" xfId="0" applyNumberFormat="1" applyFont="1" applyFill="1" applyBorder="1" applyAlignment="1" applyProtection="1">
      <alignment horizontal="right" vertical="top"/>
    </xf>
    <xf numFmtId="2" fontId="40" fillId="0" borderId="0" xfId="0" applyNumberFormat="1" applyFont="1" applyFill="1" applyBorder="1" applyAlignment="1" applyProtection="1">
      <alignment horizontal="center" vertical="top"/>
    </xf>
    <xf numFmtId="3" fontId="40" fillId="0" borderId="37" xfId="0" applyNumberFormat="1" applyFont="1" applyFill="1" applyBorder="1" applyAlignment="1" applyProtection="1">
      <alignment horizontal="right" vertical="top"/>
    </xf>
    <xf numFmtId="0" fontId="39" fillId="0" borderId="0" xfId="0" applyNumberFormat="1" applyFont="1" applyFill="1" applyBorder="1" applyAlignment="1" applyProtection="1">
      <alignment vertical="top" wrapText="1"/>
    </xf>
    <xf numFmtId="4" fontId="40" fillId="0" borderId="0" xfId="0" applyNumberFormat="1" applyFont="1" applyFill="1" applyBorder="1" applyAlignment="1" applyProtection="1">
      <alignment horizontal="right" vertical="top" wrapText="1"/>
    </xf>
    <xf numFmtId="2" fontId="40" fillId="0" borderId="0" xfId="0" applyNumberFormat="1" applyFont="1" applyFill="1" applyBorder="1" applyAlignment="1" applyProtection="1">
      <alignment horizontal="center" vertical="top" wrapText="1"/>
    </xf>
    <xf numFmtId="3" fontId="40" fillId="0" borderId="37" xfId="0" applyNumberFormat="1" applyFont="1" applyFill="1" applyBorder="1" applyAlignment="1" applyProtection="1">
      <alignment horizontal="right" vertical="top" wrapText="1"/>
    </xf>
    <xf numFmtId="0" fontId="39" fillId="0" borderId="36" xfId="0" applyNumberFormat="1" applyFont="1" applyFill="1" applyBorder="1" applyAlignment="1" applyProtection="1">
      <alignment vertical="center" wrapText="1"/>
    </xf>
    <xf numFmtId="4" fontId="39" fillId="0" borderId="0" xfId="0" applyNumberFormat="1" applyFont="1" applyFill="1" applyBorder="1" applyAlignment="1" applyProtection="1">
      <alignment vertical="top"/>
    </xf>
    <xf numFmtId="2" fontId="39" fillId="0" borderId="0" xfId="0" applyNumberFormat="1" applyFont="1" applyFill="1" applyBorder="1" applyAlignment="1" applyProtection="1">
      <alignment vertical="top"/>
    </xf>
    <xf numFmtId="3" fontId="39" fillId="0" borderId="0" xfId="0" applyNumberFormat="1" applyFont="1" applyFill="1" applyBorder="1" applyAlignment="1" applyProtection="1">
      <alignment vertical="top"/>
    </xf>
    <xf numFmtId="0" fontId="40" fillId="0" borderId="16" xfId="0" applyNumberFormat="1" applyFont="1" applyFill="1" applyBorder="1" applyAlignment="1" applyProtection="1">
      <alignment horizontal="center" vertical="top"/>
    </xf>
    <xf numFmtId="0" fontId="39" fillId="0" borderId="0" xfId="0" applyNumberFormat="1" applyFont="1" applyFill="1" applyBorder="1" applyAlignment="1" applyProtection="1">
      <alignment horizontal="center" vertical="top"/>
    </xf>
    <xf numFmtId="4" fontId="39" fillId="0" borderId="37" xfId="0" applyNumberFormat="1" applyFont="1" applyFill="1" applyBorder="1" applyAlignment="1" applyProtection="1">
      <alignment horizontal="right" vertical="top"/>
    </xf>
    <xf numFmtId="0" fontId="40" fillId="0" borderId="0" xfId="0" applyNumberFormat="1" applyFont="1" applyFill="1" applyBorder="1" applyAlignment="1" applyProtection="1">
      <alignment horizontal="center" vertical="top"/>
    </xf>
    <xf numFmtId="4" fontId="40" fillId="0" borderId="37" xfId="0" applyNumberFormat="1" applyFont="1" applyFill="1" applyBorder="1" applyAlignment="1" applyProtection="1">
      <alignment horizontal="right" vertical="top"/>
    </xf>
    <xf numFmtId="3" fontId="40" fillId="0" borderId="0" xfId="0" applyNumberFormat="1" applyFont="1" applyFill="1" applyBorder="1" applyAlignment="1" applyProtection="1">
      <alignment horizontal="right" vertical="top"/>
    </xf>
    <xf numFmtId="0" fontId="39" fillId="0" borderId="16" xfId="0" applyNumberFormat="1" applyFont="1" applyFill="1" applyBorder="1" applyAlignment="1" applyProtection="1"/>
    <xf numFmtId="0" fontId="39" fillId="0" borderId="0" xfId="0" applyNumberFormat="1" applyFont="1" applyFill="1" applyBorder="1" applyAlignment="1" applyProtection="1">
      <alignment horizontal="right" vertical="top"/>
    </xf>
    <xf numFmtId="0" fontId="39" fillId="0" borderId="1" xfId="0" applyNumberFormat="1" applyFont="1" applyFill="1" applyBorder="1" applyAlignment="1" applyProtection="1">
      <alignment horizontal="left" vertical="top"/>
    </xf>
    <xf numFmtId="0" fontId="41" fillId="0" borderId="16" xfId="0" applyNumberFormat="1" applyFont="1" applyFill="1" applyBorder="1" applyAlignment="1" applyProtection="1">
      <alignment horizontal="center" vertical="center"/>
    </xf>
    <xf numFmtId="0" fontId="40" fillId="0" borderId="0" xfId="0" applyNumberFormat="1" applyFont="1" applyFill="1" applyBorder="1" applyAlignment="1" applyProtection="1">
      <alignment vertical="top" wrapText="1"/>
    </xf>
    <xf numFmtId="0" fontId="41" fillId="0" borderId="0" xfId="0" applyNumberFormat="1" applyFont="1" applyFill="1" applyBorder="1" applyAlignment="1" applyProtection="1">
      <alignment horizontal="right" vertical="top" wrapText="1"/>
    </xf>
    <xf numFmtId="0" fontId="41" fillId="0" borderId="0" xfId="0" applyNumberFormat="1" applyFont="1" applyFill="1" applyBorder="1" applyAlignment="1" applyProtection="1">
      <alignment horizontal="left" vertical="top" wrapText="1"/>
    </xf>
    <xf numFmtId="0" fontId="41" fillId="0" borderId="0" xfId="0" applyNumberFormat="1" applyFont="1" applyFill="1" applyBorder="1" applyAlignment="1" applyProtection="1">
      <alignment horizontal="center" vertical="top" wrapText="1"/>
    </xf>
    <xf numFmtId="0" fontId="39" fillId="0" borderId="37" xfId="0" applyNumberFormat="1" applyFont="1" applyFill="1" applyBorder="1" applyAlignment="1" applyProtection="1">
      <alignment horizontal="right" vertical="top" wrapText="1"/>
    </xf>
    <xf numFmtId="0" fontId="41" fillId="0" borderId="0" xfId="0" applyNumberFormat="1" applyFont="1" applyFill="1" applyBorder="1" applyAlignment="1" applyProtection="1">
      <alignment wrapText="1"/>
    </xf>
    <xf numFmtId="0" fontId="25" fillId="0" borderId="15" xfId="9" applyFont="1" applyBorder="1" applyAlignment="1">
      <alignment horizontal="center" vertical="center" wrapText="1"/>
    </xf>
    <xf numFmtId="164" fontId="3" fillId="0" borderId="15" xfId="1" applyFont="1" applyFill="1" applyBorder="1" applyAlignment="1">
      <alignment horizontal="right" vertical="top"/>
    </xf>
    <xf numFmtId="164" fontId="3" fillId="0" borderId="15" xfId="1" applyFont="1" applyFill="1" applyBorder="1" applyAlignment="1">
      <alignment horizontal="right" vertical="top" wrapText="1"/>
    </xf>
    <xf numFmtId="49" fontId="25" fillId="0" borderId="15" xfId="9" applyNumberFormat="1" applyFont="1" applyBorder="1" applyAlignment="1">
      <alignment horizontal="left" vertical="center" wrapText="1"/>
    </xf>
    <xf numFmtId="3" fontId="25" fillId="0" borderId="17" xfId="9" applyNumberFormat="1" applyFont="1" applyBorder="1" applyAlignment="1">
      <alignment horizontal="center" vertical="center" wrapText="1"/>
    </xf>
    <xf numFmtId="164" fontId="25" fillId="0" borderId="15" xfId="1" applyFont="1" applyBorder="1" applyAlignment="1">
      <alignment horizontal="center" vertical="center" wrapText="1"/>
    </xf>
    <xf numFmtId="0" fontId="25" fillId="0" borderId="5" xfId="9" applyFont="1" applyBorder="1" applyAlignment="1">
      <alignment horizontal="center" vertical="center" wrapText="1"/>
    </xf>
    <xf numFmtId="0" fontId="25" fillId="0" borderId="17" xfId="9" applyFont="1" applyBorder="1" applyAlignment="1">
      <alignment horizontal="center" vertical="center" wrapText="1"/>
    </xf>
    <xf numFmtId="0" fontId="25" fillId="0" borderId="7" xfId="9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top"/>
    </xf>
    <xf numFmtId="165" fontId="3" fillId="0" borderId="15" xfId="0" applyNumberFormat="1" applyFont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left" vertical="top" wrapText="1"/>
    </xf>
    <xf numFmtId="2" fontId="4" fillId="0" borderId="6" xfId="0" applyNumberFormat="1" applyFont="1" applyBorder="1" applyAlignment="1">
      <alignment horizontal="left" vertical="top" wrapText="1"/>
    </xf>
    <xf numFmtId="164" fontId="29" fillId="0" borderId="2" xfId="1" applyFont="1" applyBorder="1" applyAlignment="1">
      <alignment horizontal="center" vertical="center" wrapText="1"/>
    </xf>
    <xf numFmtId="0" fontId="19" fillId="0" borderId="2" xfId="5" applyFont="1" applyBorder="1" applyAlignment="1">
      <alignment horizontal="left" vertical="center" wrapText="1"/>
    </xf>
    <xf numFmtId="0" fontId="19" fillId="0" borderId="0" xfId="6" applyFont="1"/>
    <xf numFmtId="0" fontId="19" fillId="0" borderId="15" xfId="6" applyFont="1" applyBorder="1" applyAlignment="1">
      <alignment wrapText="1"/>
    </xf>
    <xf numFmtId="0" fontId="19" fillId="0" borderId="15" xfId="6" applyFont="1" applyBorder="1" applyAlignment="1">
      <alignment horizontal="center" vertical="center"/>
    </xf>
    <xf numFmtId="164" fontId="19" fillId="0" borderId="15" xfId="1" applyFont="1" applyBorder="1" applyAlignment="1">
      <alignment horizontal="center" vertical="center"/>
    </xf>
    <xf numFmtId="0" fontId="42" fillId="0" borderId="16" xfId="0" applyNumberFormat="1" applyFont="1" applyFill="1" applyBorder="1" applyAlignment="1" applyProtection="1">
      <alignment horizontal="left" vertical="top" wrapText="1"/>
    </xf>
    <xf numFmtId="2" fontId="19" fillId="0" borderId="15" xfId="6" applyNumberFormat="1" applyFont="1" applyBorder="1" applyAlignment="1">
      <alignment horizontal="center" vertical="center"/>
    </xf>
    <xf numFmtId="0" fontId="19" fillId="0" borderId="15" xfId="6" applyFont="1" applyBorder="1"/>
    <xf numFmtId="2" fontId="19" fillId="0" borderId="15" xfId="6" applyNumberFormat="1" applyFont="1" applyBorder="1"/>
    <xf numFmtId="0" fontId="42" fillId="0" borderId="16" xfId="0" applyNumberFormat="1" applyFont="1" applyFill="1" applyBorder="1" applyAlignment="1" applyProtection="1">
      <alignment horizontal="center" vertical="top" wrapText="1"/>
    </xf>
  </cellXfs>
  <cellStyles count="17">
    <cellStyle name="Normal" xfId="9"/>
    <cellStyle name="Normal 2" xfId="11"/>
    <cellStyle name="Обычный" xfId="0" builtinId="0"/>
    <cellStyle name="Обычный 10 2 2" xfId="6"/>
    <cellStyle name="Обычный 12" xfId="2"/>
    <cellStyle name="Обычный 2" xfId="5"/>
    <cellStyle name="Обычный 2 10 17" xfId="7"/>
    <cellStyle name="Обычный 2 2" xfId="3"/>
    <cellStyle name="Обычный 2 3" xfId="12"/>
    <cellStyle name="Обычный 20 3 2" xfId="14"/>
    <cellStyle name="Обычный 3" xfId="8"/>
    <cellStyle name="Обычный 3 2" xfId="15"/>
    <cellStyle name="Обычный 3 2 2" xfId="16"/>
    <cellStyle name="Обычный 3 4" xfId="13"/>
    <cellStyle name="Обычный 5" xfId="4"/>
    <cellStyle name="Финансовый" xfId="1" builtinId="3"/>
    <cellStyle name="Финансовый 2" xfId="1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2" name="AutoShape 1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83A8648B-8DF8-422A-8EF1-CA4EF5D05DE1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3" name="AutoShape 2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980C6CA-F87C-48B1-9A19-E5F351931AB9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4" name="AutoShape 3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B498F314-5FA3-48D8-A437-97491190B358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5" name="AutoShape 4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C709D3AF-C8F3-4CC2-8EED-F8708D9FF650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6" name="AutoShape 5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DFD7C2FD-C9EA-4678-96A2-1493B28FF3E7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7" name="AutoShape 6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0004D5C-2A5F-4C32-A71A-C4787E9996F3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8" name="AutoShape 1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DF6B188-4768-418F-A157-85E53F4CD8B5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9" name="AutoShape 2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F38966C-4319-43FB-8525-6947A21513B2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0" name="AutoShape 3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33AB64E-9AE2-45C7-AD0C-BDB6A6FD87BB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1" name="AutoShape 4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7D9266DA-3F5C-4217-BBF9-2FA46EC6D639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2" name="AutoShape 5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DF41FC7B-0E68-4257-816B-2D9769C53D65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3" name="AutoShape 6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365B45BD-68C7-44BC-82A3-D22BB46BFEDA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4" name="AutoShape 1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83A8648B-8DF8-422A-8EF1-CA4EF5D05DE1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5" name="AutoShape 2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980C6CA-F87C-48B1-9A19-E5F351931AB9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6" name="AutoShape 3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B498F314-5FA3-48D8-A437-97491190B358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7" name="AutoShape 4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C709D3AF-C8F3-4CC2-8EED-F8708D9FF650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8" name="AutoShape 5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DFD7C2FD-C9EA-4678-96A2-1493B28FF3E7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114300</xdr:colOff>
      <xdr:row>82</xdr:row>
      <xdr:rowOff>114300</xdr:rowOff>
    </xdr:to>
    <xdr:sp macro="" textlink="">
      <xdr:nvSpPr>
        <xdr:cNvPr id="19" name="AutoShape 6" descr="СБЦП 81-02-22-2001 Государственный сметный норматив ">
          <a:extLst>
            <a:ext uri="{FF2B5EF4-FFF2-40B4-BE49-F238E27FC236}">
              <a16:creationId xmlns:a16="http://schemas.microsoft.com/office/drawing/2014/main" id="{50004D5C-2A5F-4C32-A71A-C4787E9996F3}"/>
            </a:ext>
          </a:extLst>
        </xdr:cNvPr>
        <xdr:cNvSpPr>
          <a:spLocks noChangeAspect="1" noChangeArrowheads="1"/>
        </xdr:cNvSpPr>
      </xdr:nvSpPr>
      <xdr:spPr bwMode="auto">
        <a:xfrm>
          <a:off x="590550" y="18154650"/>
          <a:ext cx="1143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AppData\Local\Microsoft\Windows\Temporary%20Internet%20Files\Content.Outlook\G2QAC247\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est\&#1087;&#1088;&#1086;&#1080;&#1079;&#1074;&#1086;&#1076;&#1089;&#1090;&#1074;&#1086;\&#1057;&#1084;&#1077;&#1090;&#1085;&#1099;&#1081;%20&#1086;&#1090;&#1076;&#1077;&#1083;\&#1054;&#1058;&#1056;\&#1054;&#1058;&#1056;%20&#1055;&#1048;&#1056;%20&#1050;&#1053;&#1069;&#1057;\&#1041;&#1072;&#1073;&#1080;&#1085;&#1086;\&#1041;&#1072;&#1073;&#1080;&#1085;&#1086;%20&#1101;&#1090;&#1072;&#1087;%201%20&#1054;&#1058;&#1056;%20&#1055;&#1048;&#1056;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obryakova\&#1056;&#1072;&#1073;&#1086;&#1095;&#1080;&#1081;%20&#1089;&#1090;&#1086;&#1083;\&#1055;&#1088;&#1086;&#1077;&#1082;&#1090;&#1085;&#1099;&#1077;%20&#1089;&#1084;&#1077;&#1090;&#1099;\2013&#1075;\&#1055;&#1088;&#1086;&#1077;&#1082;&#1090;&#1057;&#1077;&#1088;&#1074;&#1080;&#1089;&#1069;&#1085;&#1077;&#1088;&#1075;&#1080;&#1103;\2-&#1057;&#1052;&#1056;_&#1058;&#1077;&#1074;&#1072;_&#1082;&#1072;&#1083;&#1100;&#1082;&#1091;&#1083;&#1103;&#1090;&#1086;&#1088;-&#1040;&#1082;&#1072;&#1096;&#1077;&#1074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obryakova\&#1056;&#1072;&#1073;&#1086;&#1095;&#1080;&#1081;%20&#1089;&#1090;&#1086;&#1083;\&#1056;&#1072;&#1089;&#1095;&#1077;&#1090;&#1099;%20&#1085;&#1072;%20&#1090;&#1086;&#1088;&#1075;&#1080;\2013&#1075;\_&#1054;&#1073;&#1097;&#1080;&#1081;%20&#1088;&#1072;&#1089;&#1095;&#1077;&#1090;_&#1090;&#1077;&#1082;.&#1094;&#1077;&#1085;&#1099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olkov.is\Local%20Settings\Temporary%20Internet%20Files\Content.Outlook\0RR55NJ6\8,9,25,43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olkov.is\Local%20Settings\Temporary%20Internet%20Files\Content.Outlook\0RR55NJ6\74_4%20&#1082;&#1074;%20&#1050;&#1072;&#1083;&#1100;&#1082;&#1091;&#1083;&#1103;&#1090;&#1086;&#1088;.xlsb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69-71-&#1050;&#1069;,%2020,21-&#1057;&#1047;&#1054;_1%20&#1082;&#1074;_&#1050;&#1072;&#1083;&#1100;&#1082;&#1091;&#1083;&#1103;&#1090;&#1086;&#1088;.xlsb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ks-7\AppData\Local\Temp\Rar$DIa3136.3917\&#1057;&#1057;&#1056;%20&#1047;&#1072;&#1074;&#1086;&#1076;&#1089;&#1082;&#1072;&#1103;,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Привод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  <sheetName val="БЦ Пр"/>
      <sheetName val="БЦ ТЗ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топография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  <sheetName val="16-Яр_3%20кв_Калькулятор.xlsb"/>
    </sheetNames>
    <sheetDataSet>
      <sheetData sheetId="0" refreshError="1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  <sheetName val="Бабино этап 1 ОТР ПИР"/>
    </sheetNames>
    <sheetDataSet>
      <sheetData sheetId="0">
        <row r="1">
          <cell r="E1" t="str">
            <v>Инженер - сметчик 1-й категории ОКС Филиала ПАО "Ленэнерго" "КнЭС"</v>
          </cell>
        </row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
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
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 xml:space="preserve">Внешнее электроснабжение заявителей, Кингисеппский р-н, Куземкинское СП, д Венекюля  (без признака ОФЗ)
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 xml:space="preserve">Внешнее электроснабжение заявителей,  Волосовский р-н, Беседское СП, д.Ястребино (с признаком ОФЗ)
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 xml:space="preserve">Внешнее электроснабжение заявителей,  Волосовский р-н, Беседское СП, д.Ястребино (без признака ОФЗ)
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 xml:space="preserve">Внешнее электроснабжение заявителей, Сланцевский район, Старопольское СП, западнее д. Русско (с признаком ОФЗ)
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 xml:space="preserve">Внешнее электроснабжение заявителей, Сланцевский район, Старопольское СП, д Нарница (с признаком ОФЗ)
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 xml:space="preserve">Внешнее электроснабжение заявителей, Сланцевский район, Сланцевское ГП, д Большие Поля (с признаком ОФЗ)
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 xml:space="preserve">Внешнее электроснабжение заявителей, Сланцевский район, Сланцевское ГП, д Большие Поля (без признака ОФЗ)
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 xml:space="preserve">Внешнее электроснабжение заявителей, Сланцевский район, Загривское СП, д. Втроя (без признака ОФЗ)
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
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
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 xml:space="preserve">Внешнее электроснабжение заявителей, Сланцевский район, Гостицкое сельское поселение, д. Гостицы (с признаком ОФЗ)
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
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 xml:space="preserve">Внешнее электроснабжение заявителей, Волосовский р-н, Курское СП, д. Шадырицы (без признака ОФЗ)
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 xml:space="preserve">Внешнее электроснабжение заявителей, Волосовский р-н, Зимитицкое СП, д Ильеши (без признака ОФЗ)
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 xml:space="preserve">Внешнее электроснабжение заявителей, Волосовский район, Сабское СП, д. Большой Сабск (с признаком ОФЗ)
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 xml:space="preserve">Внешнее электроснабжение заявителей, Волосовский район, Сабское СП, д. Большой Сабск (без признака ОФЗ)
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 xml:space="preserve">Внешнее электроснабжение заявителей,  Волосовский р-н.,Сабское СП, д.Малый Сабск (с признаком ОФЗ)
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 xml:space="preserve">Внешнее электроснабжение заявителей,  Волосовский р-н.,Сабское СП, д.Малый Сабск (без признака ОФЗ)
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 xml:space="preserve">Внешнее электроснабжение заявителей, Волосовский район, Каложицкое СП, д. Ущевицы (с признаком ОФЗ)
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 xml:space="preserve">Внешнее электроснабжение заявителей, Волосовский район, Каложицкое СП, д. Ущевицы (без признака ОФЗ)
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  <cell r="BI87">
            <v>0.09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 xml:space="preserve">Внешнее электроснабжение Заявителей, Волосовского района ,Большеврудовское сельское поселение, д .Прологи (с признаком ОФЗ)
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 xml:space="preserve">Внешнее электроснабжение Заявителей, Волосовского района ,Большеврудовское сельское поселение, д .Прологи (без признака ОФЗ)
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
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
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 xml:space="preserve">Внешнее электроснабжение заявителей,  Волосовский р-н, Беседское СП, д.Беседа (с признаком ОФЗ)
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 xml:space="preserve">Внешнее электроснабжение заявителей,  Волосовский р-н, Беседское СП, д.Беседа (без признака ОФЗ)
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 xml:space="preserve">Внешнее электроснабжение заявителей, Волосовский р-н, Беседское СП, д. Новое Рагулово (с признаком ОФЗ)
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 xml:space="preserve">Внешнее электроснабжение заявителей, Кингисеппский р-н, Пустомержское СП, д. Малая Пустомержа  (с признаком ОФЗ)
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 xml:space="preserve">Внешнее электроснабжение заявителей, Кингисеппский р-н, Пустомержское СП, д. Корпово  (с признаком ОФЗ)
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 xml:space="preserve">Внешнее электроснабжение заявителей, Кингисеппский р-н, Пустомержское СП, д. Недоблицы (с признаком ОФЗ)
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 xml:space="preserve">Внешнее электроснабжение заявителей, Кингисеппский р-н, Пустомержское СП, д. Недоблицы (без признакаОФЗ)
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
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 xml:space="preserve">Внешнее электроснабжениезаявителей,  Кингисеппский р-н, Опольевское СП, п. Алексеевка (без признака ОФЗ)
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 xml:space="preserve">Внешнее электроснабжение Заявителей, Кингисеппский р-н, Пустомержское СП, д. Большая Пустомержа  (с признаком ОФЗ)
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 xml:space="preserve">Внешнее электроснабжение Заявителей, Кингисеппский р-н, Пустомержское СП, д. Большая Пустомержа  (без признака ОФЗ)
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 xml:space="preserve">Внешнее электроснабжение заявителей, Ленинградская область, Кингисеппский район,  Нежновское СП д. Б.Райково (с признаком ОФЗ)
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 xml:space="preserve">Внешнее электроснабжение заявителей, Ленинградская область, Кингисеппский район,  Нежновское СП д. Б.Райково (без  признака ОФЗ)
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 xml:space="preserve">Внешнее электроснабжение заявителей, Кингисеппский р-н,Вистинское СП, д. Красная Горка (без признака ОФЗ)
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 xml:space="preserve">Внешнее электроснабжение заявителей, Кингисеппский р-н, Вистинское СП, н.п. Старое Гарколово (с признаками ОФЗ)
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 xml:space="preserve">Внешнее электроснабжение заявителей, Кингисеппский р-н, Вистинское СП, н.п. Старое Гарколово (без  признаков ОФЗ)
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 xml:space="preserve">Внешнее электроснабжение заявителей, Сланцевский район, Новосельское сельское поселение, д. Гусева Гора (без признака ОФЗ)
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 xml:space="preserve">Внешнее электроснабжение заявителей, Кингисеппский р-н, Вистинское СП, д. Слободка (с признаком ОФЗ)
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 xml:space="preserve">Внешнее электроснабжение заявителей, Кингисеппский р-н, Вистинское СП, д. Слободка (без признака ОФЗ)
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 xml:space="preserve">Внешнее электроснабжение заявителей, Кингисеппский р-н, Усть-Лужское СП, п. Усть-Луга, квартал Краколье (с признаком ОФЗ)
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 xml:space="preserve">Внешнее электроснабжение заявителей, Кингисеппский р-н, Усть-Лужское СП, п. Усть-Луга, квартал Краколье (без признака ОФЗ)
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 xml:space="preserve">Внешнее электроснабжение заявителей, Кингисеппский р-н, Опольевское СП, д. Раговицы (без признака ОФЗ)
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
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
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 xml:space="preserve">Внешнее электроснабжение заявителей, Кингисеппский р-н, Большелуцкое сельское поселение, д. Свейск (без признака ОФЗ)
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 
Михайлов А.Н. и другие, Ленинградская область, Кингисеппский  р-н, Фалилеевское СП, д. Горка
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 xml:space="preserve">Внешнее электроснабжение Заявителей д.Югантово, Вистинского СП Кингисеппского р-н Ленинградской область (с признаком ОФЗ)
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 xml:space="preserve">Внешнее электроснабжение заявителей д.Югантово, Вистинского СП Кингисеппского р-н Ленинградской область (без  признакаОФЗ)
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 xml:space="preserve">Внешнее электроснабжение заявителей, Кингисеппский р-н, Куземкинское СП, д. Большое Куземкино (без признака ОФЗ)
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 xml:space="preserve">Внешнее электроснабжение заявителей, Кингисеппский р-н, Пустомержское СП, д. Ивановское (с признаком ОФЗ)
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 xml:space="preserve">Внешнее электроснабжение заявителей, Кингисеппский р-н, Пустомержское СП, д. Ивановское (без признака ОФЗ)
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 xml:space="preserve">Внешнее электроснабжение заявителей, Кингисеппский р-н, Котельское СП, СНТ "Сигнал" (с признаком ОФЗ)
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 xml:space="preserve">Внешнее электроснабжение заявителей, Кингисеппский р-н, Котельское СП, СНТ "Сигнал" (без признака ОФЗ)
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
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
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
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 xml:space="preserve"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
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 xml:space="preserve">Внешнее электроснабжение Заявителей д.Горки, Вистинского СП Кингисеппского р-н Ленинградской область (с признаком ОФЗ)
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 xml:space="preserve">Внешнее электроснабжение Заявителей д.Горки, Вистинского СП Кингисеппского р-н Ленинградской область (без признака ОФЗ)
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  <sheetName val="Списо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  <sheetName val="Справк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  <sheetName val="Пример смет на ПИР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13.06.13"/>
      <sheetName val="Сводный сметный расчет"/>
      <sheetName val="1-1"/>
      <sheetName val="2-1"/>
      <sheetName val="9-1"/>
      <sheetName val="12-1 Изыск "/>
      <sheetName val="ПИР-ред Добряк"/>
      <sheetName val="Список"/>
      <sheetName val="индексы"/>
      <sheetName val="данные"/>
      <sheetName val="Лист1 "/>
    </sheetNames>
    <sheetDataSet>
      <sheetData sheetId="0" refreshError="1"/>
      <sheetData sheetId="1" refreshError="1"/>
      <sheetData sheetId="2"/>
      <sheetData sheetId="3">
        <row r="27">
          <cell r="D27">
            <v>9785.0499999999993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10" refreshError="1"/>
      <sheetData sheetId="11" refreshError="1"/>
      <sheetData sheetId="12">
        <row r="1">
          <cell r="D1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  <sheetName val="объемы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  <sheetName val="Смета"/>
    </sheetNames>
    <definedNames>
      <definedName name="dial_koef_udar"/>
    </defined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  <sheetName val="объем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  <sheetName val="справочник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  <sheetName val="справочник_новый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  <sheetName val="Смета_ПС Алтайский Бекон_29 06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  <sheetName val="топография"/>
    </sheetNames>
    <definedNames>
      <definedName name="dial_koef_udar"/>
    </defined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2">
          <cell r="A2" t="str">
            <v>Строительство ВЛ-10 кВ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ССР_2020"/>
      <sheetName val="ССР_база"/>
      <sheetName val="ПИР_0,4"/>
      <sheetName val="ПИР_10"/>
      <sheetName val="ПИР"/>
      <sheetName val="ИЗ"/>
      <sheetName val="Вынос_0,4"/>
      <sheetName val="Вынос_10"/>
      <sheetName val="Расчистка"/>
      <sheetName val="Демонтаж"/>
      <sheetName val="Вынос_РЕК"/>
      <sheetName val="ЭР"/>
      <sheetName val="РЗА"/>
      <sheetName val="ТМ"/>
      <sheetName val="СМР_РЕК"/>
      <sheetName val="АИИСКУЭ"/>
      <sheetName val="ПНР"/>
      <sheetName val="ПНР_ТП"/>
      <sheetName val="ПНР_РЕК"/>
      <sheetName val="Расчет №1_командировочные"/>
      <sheetName val="Расчет №2_перевозка"/>
    </sheetNames>
    <sheetDataSet>
      <sheetData sheetId="0"/>
      <sheetData sheetId="1"/>
      <sheetData sheetId="2">
        <row r="23">
          <cell r="B23" t="str">
            <v>№01-01</v>
          </cell>
          <cell r="C23" t="str">
            <v>Вынос опор ВЛ-0,4 кВ "в натуру"</v>
          </cell>
          <cell r="G23">
            <v>0</v>
          </cell>
        </row>
        <row r="24">
          <cell r="B24" t="str">
            <v>№01-02</v>
          </cell>
          <cell r="C24" t="str">
            <v>Вынос опор ВЛ-10 кВ "в натуру"</v>
          </cell>
          <cell r="G24">
            <v>0</v>
          </cell>
        </row>
        <row r="25">
          <cell r="B25" t="str">
            <v>№01-01</v>
          </cell>
          <cell r="C25" t="str">
            <v>Расчистка трассы ВЛ-10 кВ</v>
          </cell>
          <cell r="D25">
            <v>0</v>
          </cell>
        </row>
        <row r="26">
          <cell r="B26" t="str">
            <v>№01-01</v>
          </cell>
        </row>
        <row r="27">
          <cell r="C27" t="str">
            <v>Вынос опор Реклоузер "в натуру"</v>
          </cell>
          <cell r="G27">
            <v>0</v>
          </cell>
        </row>
        <row r="59">
          <cell r="C59" t="str">
            <v xml:space="preserve">Проектные работы </v>
          </cell>
        </row>
        <row r="60">
          <cell r="C60" t="str">
            <v>Проектные работы ВЛ-10 кВ</v>
          </cell>
        </row>
        <row r="61">
          <cell r="C61" t="str">
            <v>Проектные работы ТП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  <sheetName val="СМЕТА проект"/>
    </sheetNames>
    <definedNames>
      <definedName name="vvod_ini"/>
    </defined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  <sheetName val="Сметы на наладку печи-ковш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5"/>
  <sheetViews>
    <sheetView tabSelected="1" topLeftCell="A5" workbookViewId="0">
      <selection activeCell="C12" sqref="C12"/>
    </sheetView>
  </sheetViews>
  <sheetFormatPr defaultRowHeight="12.75" x14ac:dyDescent="0.2"/>
  <cols>
    <col min="1" max="1" width="34" style="78" customWidth="1"/>
    <col min="2" max="2" width="39.7109375" style="78" customWidth="1"/>
    <col min="3" max="3" width="40.5703125" style="78" customWidth="1"/>
    <col min="4" max="4" width="29.7109375" style="78" customWidth="1"/>
    <col min="5" max="5" width="9.140625" style="78"/>
    <col min="6" max="8" width="15.140625" style="78" customWidth="1"/>
    <col min="9" max="251" width="9.140625" style="78"/>
    <col min="252" max="252" width="24.7109375" style="78" customWidth="1"/>
    <col min="253" max="253" width="39.7109375" style="78" customWidth="1"/>
    <col min="254" max="254" width="40.5703125" style="78" customWidth="1"/>
    <col min="255" max="507" width="9.140625" style="78"/>
    <col min="508" max="508" width="24.7109375" style="78" customWidth="1"/>
    <col min="509" max="509" width="39.7109375" style="78" customWidth="1"/>
    <col min="510" max="510" width="40.5703125" style="78" customWidth="1"/>
    <col min="511" max="763" width="9.140625" style="78"/>
    <col min="764" max="764" width="24.7109375" style="78" customWidth="1"/>
    <col min="765" max="765" width="39.7109375" style="78" customWidth="1"/>
    <col min="766" max="766" width="40.5703125" style="78" customWidth="1"/>
    <col min="767" max="1019" width="9.140625" style="78"/>
    <col min="1020" max="1020" width="24.7109375" style="78" customWidth="1"/>
    <col min="1021" max="1021" width="39.7109375" style="78" customWidth="1"/>
    <col min="1022" max="1022" width="40.5703125" style="78" customWidth="1"/>
    <col min="1023" max="1275" width="9.140625" style="78"/>
    <col min="1276" max="1276" width="24.7109375" style="78" customWidth="1"/>
    <col min="1277" max="1277" width="39.7109375" style="78" customWidth="1"/>
    <col min="1278" max="1278" width="40.5703125" style="78" customWidth="1"/>
    <col min="1279" max="1531" width="9.140625" style="78"/>
    <col min="1532" max="1532" width="24.7109375" style="78" customWidth="1"/>
    <col min="1533" max="1533" width="39.7109375" style="78" customWidth="1"/>
    <col min="1534" max="1534" width="40.5703125" style="78" customWidth="1"/>
    <col min="1535" max="1787" width="9.140625" style="78"/>
    <col min="1788" max="1788" width="24.7109375" style="78" customWidth="1"/>
    <col min="1789" max="1789" width="39.7109375" style="78" customWidth="1"/>
    <col min="1790" max="1790" width="40.5703125" style="78" customWidth="1"/>
    <col min="1791" max="2043" width="9.140625" style="78"/>
    <col min="2044" max="2044" width="24.7109375" style="78" customWidth="1"/>
    <col min="2045" max="2045" width="39.7109375" style="78" customWidth="1"/>
    <col min="2046" max="2046" width="40.5703125" style="78" customWidth="1"/>
    <col min="2047" max="2299" width="9.140625" style="78"/>
    <col min="2300" max="2300" width="24.7109375" style="78" customWidth="1"/>
    <col min="2301" max="2301" width="39.7109375" style="78" customWidth="1"/>
    <col min="2302" max="2302" width="40.5703125" style="78" customWidth="1"/>
    <col min="2303" max="2555" width="9.140625" style="78"/>
    <col min="2556" max="2556" width="24.7109375" style="78" customWidth="1"/>
    <col min="2557" max="2557" width="39.7109375" style="78" customWidth="1"/>
    <col min="2558" max="2558" width="40.5703125" style="78" customWidth="1"/>
    <col min="2559" max="2811" width="9.140625" style="78"/>
    <col min="2812" max="2812" width="24.7109375" style="78" customWidth="1"/>
    <col min="2813" max="2813" width="39.7109375" style="78" customWidth="1"/>
    <col min="2814" max="2814" width="40.5703125" style="78" customWidth="1"/>
    <col min="2815" max="3067" width="9.140625" style="78"/>
    <col min="3068" max="3068" width="24.7109375" style="78" customWidth="1"/>
    <col min="3069" max="3069" width="39.7109375" style="78" customWidth="1"/>
    <col min="3070" max="3070" width="40.5703125" style="78" customWidth="1"/>
    <col min="3071" max="3323" width="9.140625" style="78"/>
    <col min="3324" max="3324" width="24.7109375" style="78" customWidth="1"/>
    <col min="3325" max="3325" width="39.7109375" style="78" customWidth="1"/>
    <col min="3326" max="3326" width="40.5703125" style="78" customWidth="1"/>
    <col min="3327" max="3579" width="9.140625" style="78"/>
    <col min="3580" max="3580" width="24.7109375" style="78" customWidth="1"/>
    <col min="3581" max="3581" width="39.7109375" style="78" customWidth="1"/>
    <col min="3582" max="3582" width="40.5703125" style="78" customWidth="1"/>
    <col min="3583" max="3835" width="9.140625" style="78"/>
    <col min="3836" max="3836" width="24.7109375" style="78" customWidth="1"/>
    <col min="3837" max="3837" width="39.7109375" style="78" customWidth="1"/>
    <col min="3838" max="3838" width="40.5703125" style="78" customWidth="1"/>
    <col min="3839" max="4091" width="9.140625" style="78"/>
    <col min="4092" max="4092" width="24.7109375" style="78" customWidth="1"/>
    <col min="4093" max="4093" width="39.7109375" style="78" customWidth="1"/>
    <col min="4094" max="4094" width="40.5703125" style="78" customWidth="1"/>
    <col min="4095" max="4347" width="9.140625" style="78"/>
    <col min="4348" max="4348" width="24.7109375" style="78" customWidth="1"/>
    <col min="4349" max="4349" width="39.7109375" style="78" customWidth="1"/>
    <col min="4350" max="4350" width="40.5703125" style="78" customWidth="1"/>
    <col min="4351" max="4603" width="9.140625" style="78"/>
    <col min="4604" max="4604" width="24.7109375" style="78" customWidth="1"/>
    <col min="4605" max="4605" width="39.7109375" style="78" customWidth="1"/>
    <col min="4606" max="4606" width="40.5703125" style="78" customWidth="1"/>
    <col min="4607" max="4859" width="9.140625" style="78"/>
    <col min="4860" max="4860" width="24.7109375" style="78" customWidth="1"/>
    <col min="4861" max="4861" width="39.7109375" style="78" customWidth="1"/>
    <col min="4862" max="4862" width="40.5703125" style="78" customWidth="1"/>
    <col min="4863" max="5115" width="9.140625" style="78"/>
    <col min="5116" max="5116" width="24.7109375" style="78" customWidth="1"/>
    <col min="5117" max="5117" width="39.7109375" style="78" customWidth="1"/>
    <col min="5118" max="5118" width="40.5703125" style="78" customWidth="1"/>
    <col min="5119" max="5371" width="9.140625" style="78"/>
    <col min="5372" max="5372" width="24.7109375" style="78" customWidth="1"/>
    <col min="5373" max="5373" width="39.7109375" style="78" customWidth="1"/>
    <col min="5374" max="5374" width="40.5703125" style="78" customWidth="1"/>
    <col min="5375" max="5627" width="9.140625" style="78"/>
    <col min="5628" max="5628" width="24.7109375" style="78" customWidth="1"/>
    <col min="5629" max="5629" width="39.7109375" style="78" customWidth="1"/>
    <col min="5630" max="5630" width="40.5703125" style="78" customWidth="1"/>
    <col min="5631" max="5883" width="9.140625" style="78"/>
    <col min="5884" max="5884" width="24.7109375" style="78" customWidth="1"/>
    <col min="5885" max="5885" width="39.7109375" style="78" customWidth="1"/>
    <col min="5886" max="5886" width="40.5703125" style="78" customWidth="1"/>
    <col min="5887" max="6139" width="9.140625" style="78"/>
    <col min="6140" max="6140" width="24.7109375" style="78" customWidth="1"/>
    <col min="6141" max="6141" width="39.7109375" style="78" customWidth="1"/>
    <col min="6142" max="6142" width="40.5703125" style="78" customWidth="1"/>
    <col min="6143" max="6395" width="9.140625" style="78"/>
    <col min="6396" max="6396" width="24.7109375" style="78" customWidth="1"/>
    <col min="6397" max="6397" width="39.7109375" style="78" customWidth="1"/>
    <col min="6398" max="6398" width="40.5703125" style="78" customWidth="1"/>
    <col min="6399" max="6651" width="9.140625" style="78"/>
    <col min="6652" max="6652" width="24.7109375" style="78" customWidth="1"/>
    <col min="6653" max="6653" width="39.7109375" style="78" customWidth="1"/>
    <col min="6654" max="6654" width="40.5703125" style="78" customWidth="1"/>
    <col min="6655" max="6907" width="9.140625" style="78"/>
    <col min="6908" max="6908" width="24.7109375" style="78" customWidth="1"/>
    <col min="6909" max="6909" width="39.7109375" style="78" customWidth="1"/>
    <col min="6910" max="6910" width="40.5703125" style="78" customWidth="1"/>
    <col min="6911" max="7163" width="9.140625" style="78"/>
    <col min="7164" max="7164" width="24.7109375" style="78" customWidth="1"/>
    <col min="7165" max="7165" width="39.7109375" style="78" customWidth="1"/>
    <col min="7166" max="7166" width="40.5703125" style="78" customWidth="1"/>
    <col min="7167" max="7419" width="9.140625" style="78"/>
    <col min="7420" max="7420" width="24.7109375" style="78" customWidth="1"/>
    <col min="7421" max="7421" width="39.7109375" style="78" customWidth="1"/>
    <col min="7422" max="7422" width="40.5703125" style="78" customWidth="1"/>
    <col min="7423" max="7675" width="9.140625" style="78"/>
    <col min="7676" max="7676" width="24.7109375" style="78" customWidth="1"/>
    <col min="7677" max="7677" width="39.7109375" style="78" customWidth="1"/>
    <col min="7678" max="7678" width="40.5703125" style="78" customWidth="1"/>
    <col min="7679" max="7931" width="9.140625" style="78"/>
    <col min="7932" max="7932" width="24.7109375" style="78" customWidth="1"/>
    <col min="7933" max="7933" width="39.7109375" style="78" customWidth="1"/>
    <col min="7934" max="7934" width="40.5703125" style="78" customWidth="1"/>
    <col min="7935" max="8187" width="9.140625" style="78"/>
    <col min="8188" max="8188" width="24.7109375" style="78" customWidth="1"/>
    <col min="8189" max="8189" width="39.7109375" style="78" customWidth="1"/>
    <col min="8190" max="8190" width="40.5703125" style="78" customWidth="1"/>
    <col min="8191" max="8443" width="9.140625" style="78"/>
    <col min="8444" max="8444" width="24.7109375" style="78" customWidth="1"/>
    <col min="8445" max="8445" width="39.7109375" style="78" customWidth="1"/>
    <col min="8446" max="8446" width="40.5703125" style="78" customWidth="1"/>
    <col min="8447" max="8699" width="9.140625" style="78"/>
    <col min="8700" max="8700" width="24.7109375" style="78" customWidth="1"/>
    <col min="8701" max="8701" width="39.7109375" style="78" customWidth="1"/>
    <col min="8702" max="8702" width="40.5703125" style="78" customWidth="1"/>
    <col min="8703" max="8955" width="9.140625" style="78"/>
    <col min="8956" max="8956" width="24.7109375" style="78" customWidth="1"/>
    <col min="8957" max="8957" width="39.7109375" style="78" customWidth="1"/>
    <col min="8958" max="8958" width="40.5703125" style="78" customWidth="1"/>
    <col min="8959" max="9211" width="9.140625" style="78"/>
    <col min="9212" max="9212" width="24.7109375" style="78" customWidth="1"/>
    <col min="9213" max="9213" width="39.7109375" style="78" customWidth="1"/>
    <col min="9214" max="9214" width="40.5703125" style="78" customWidth="1"/>
    <col min="9215" max="9467" width="9.140625" style="78"/>
    <col min="9468" max="9468" width="24.7109375" style="78" customWidth="1"/>
    <col min="9469" max="9469" width="39.7109375" style="78" customWidth="1"/>
    <col min="9470" max="9470" width="40.5703125" style="78" customWidth="1"/>
    <col min="9471" max="9723" width="9.140625" style="78"/>
    <col min="9724" max="9724" width="24.7109375" style="78" customWidth="1"/>
    <col min="9725" max="9725" width="39.7109375" style="78" customWidth="1"/>
    <col min="9726" max="9726" width="40.5703125" style="78" customWidth="1"/>
    <col min="9727" max="9979" width="9.140625" style="78"/>
    <col min="9980" max="9980" width="24.7109375" style="78" customWidth="1"/>
    <col min="9981" max="9981" width="39.7109375" style="78" customWidth="1"/>
    <col min="9982" max="9982" width="40.5703125" style="78" customWidth="1"/>
    <col min="9983" max="10235" width="9.140625" style="78"/>
    <col min="10236" max="10236" width="24.7109375" style="78" customWidth="1"/>
    <col min="10237" max="10237" width="39.7109375" style="78" customWidth="1"/>
    <col min="10238" max="10238" width="40.5703125" style="78" customWidth="1"/>
    <col min="10239" max="10491" width="9.140625" style="78"/>
    <col min="10492" max="10492" width="24.7109375" style="78" customWidth="1"/>
    <col min="10493" max="10493" width="39.7109375" style="78" customWidth="1"/>
    <col min="10494" max="10494" width="40.5703125" style="78" customWidth="1"/>
    <col min="10495" max="10747" width="9.140625" style="78"/>
    <col min="10748" max="10748" width="24.7109375" style="78" customWidth="1"/>
    <col min="10749" max="10749" width="39.7109375" style="78" customWidth="1"/>
    <col min="10750" max="10750" width="40.5703125" style="78" customWidth="1"/>
    <col min="10751" max="11003" width="9.140625" style="78"/>
    <col min="11004" max="11004" width="24.7109375" style="78" customWidth="1"/>
    <col min="11005" max="11005" width="39.7109375" style="78" customWidth="1"/>
    <col min="11006" max="11006" width="40.5703125" style="78" customWidth="1"/>
    <col min="11007" max="11259" width="9.140625" style="78"/>
    <col min="11260" max="11260" width="24.7109375" style="78" customWidth="1"/>
    <col min="11261" max="11261" width="39.7109375" style="78" customWidth="1"/>
    <col min="11262" max="11262" width="40.5703125" style="78" customWidth="1"/>
    <col min="11263" max="11515" width="9.140625" style="78"/>
    <col min="11516" max="11516" width="24.7109375" style="78" customWidth="1"/>
    <col min="11517" max="11517" width="39.7109375" style="78" customWidth="1"/>
    <col min="11518" max="11518" width="40.5703125" style="78" customWidth="1"/>
    <col min="11519" max="11771" width="9.140625" style="78"/>
    <col min="11772" max="11772" width="24.7109375" style="78" customWidth="1"/>
    <col min="11773" max="11773" width="39.7109375" style="78" customWidth="1"/>
    <col min="11774" max="11774" width="40.5703125" style="78" customWidth="1"/>
    <col min="11775" max="12027" width="9.140625" style="78"/>
    <col min="12028" max="12028" width="24.7109375" style="78" customWidth="1"/>
    <col min="12029" max="12029" width="39.7109375" style="78" customWidth="1"/>
    <col min="12030" max="12030" width="40.5703125" style="78" customWidth="1"/>
    <col min="12031" max="12283" width="9.140625" style="78"/>
    <col min="12284" max="12284" width="24.7109375" style="78" customWidth="1"/>
    <col min="12285" max="12285" width="39.7109375" style="78" customWidth="1"/>
    <col min="12286" max="12286" width="40.5703125" style="78" customWidth="1"/>
    <col min="12287" max="12539" width="9.140625" style="78"/>
    <col min="12540" max="12540" width="24.7109375" style="78" customWidth="1"/>
    <col min="12541" max="12541" width="39.7109375" style="78" customWidth="1"/>
    <col min="12542" max="12542" width="40.5703125" style="78" customWidth="1"/>
    <col min="12543" max="12795" width="9.140625" style="78"/>
    <col min="12796" max="12796" width="24.7109375" style="78" customWidth="1"/>
    <col min="12797" max="12797" width="39.7109375" style="78" customWidth="1"/>
    <col min="12798" max="12798" width="40.5703125" style="78" customWidth="1"/>
    <col min="12799" max="13051" width="9.140625" style="78"/>
    <col min="13052" max="13052" width="24.7109375" style="78" customWidth="1"/>
    <col min="13053" max="13053" width="39.7109375" style="78" customWidth="1"/>
    <col min="13054" max="13054" width="40.5703125" style="78" customWidth="1"/>
    <col min="13055" max="13307" width="9.140625" style="78"/>
    <col min="13308" max="13308" width="24.7109375" style="78" customWidth="1"/>
    <col min="13309" max="13309" width="39.7109375" style="78" customWidth="1"/>
    <col min="13310" max="13310" width="40.5703125" style="78" customWidth="1"/>
    <col min="13311" max="13563" width="9.140625" style="78"/>
    <col min="13564" max="13564" width="24.7109375" style="78" customWidth="1"/>
    <col min="13565" max="13565" width="39.7109375" style="78" customWidth="1"/>
    <col min="13566" max="13566" width="40.5703125" style="78" customWidth="1"/>
    <col min="13567" max="13819" width="9.140625" style="78"/>
    <col min="13820" max="13820" width="24.7109375" style="78" customWidth="1"/>
    <col min="13821" max="13821" width="39.7109375" style="78" customWidth="1"/>
    <col min="13822" max="13822" width="40.5703125" style="78" customWidth="1"/>
    <col min="13823" max="14075" width="9.140625" style="78"/>
    <col min="14076" max="14076" width="24.7109375" style="78" customWidth="1"/>
    <col min="14077" max="14077" width="39.7109375" style="78" customWidth="1"/>
    <col min="14078" max="14078" width="40.5703125" style="78" customWidth="1"/>
    <col min="14079" max="14331" width="9.140625" style="78"/>
    <col min="14332" max="14332" width="24.7109375" style="78" customWidth="1"/>
    <col min="14333" max="14333" width="39.7109375" style="78" customWidth="1"/>
    <col min="14334" max="14334" width="40.5703125" style="78" customWidth="1"/>
    <col min="14335" max="14587" width="9.140625" style="78"/>
    <col min="14588" max="14588" width="24.7109375" style="78" customWidth="1"/>
    <col min="14589" max="14589" width="39.7109375" style="78" customWidth="1"/>
    <col min="14590" max="14590" width="40.5703125" style="78" customWidth="1"/>
    <col min="14591" max="14843" width="9.140625" style="78"/>
    <col min="14844" max="14844" width="24.7109375" style="78" customWidth="1"/>
    <col min="14845" max="14845" width="39.7109375" style="78" customWidth="1"/>
    <col min="14846" max="14846" width="40.5703125" style="78" customWidth="1"/>
    <col min="14847" max="15099" width="9.140625" style="78"/>
    <col min="15100" max="15100" width="24.7109375" style="78" customWidth="1"/>
    <col min="15101" max="15101" width="39.7109375" style="78" customWidth="1"/>
    <col min="15102" max="15102" width="40.5703125" style="78" customWidth="1"/>
    <col min="15103" max="15355" width="9.140625" style="78"/>
    <col min="15356" max="15356" width="24.7109375" style="78" customWidth="1"/>
    <col min="15357" max="15357" width="39.7109375" style="78" customWidth="1"/>
    <col min="15358" max="15358" width="40.5703125" style="78" customWidth="1"/>
    <col min="15359" max="15611" width="9.140625" style="78"/>
    <col min="15612" max="15612" width="24.7109375" style="78" customWidth="1"/>
    <col min="15613" max="15613" width="39.7109375" style="78" customWidth="1"/>
    <col min="15614" max="15614" width="40.5703125" style="78" customWidth="1"/>
    <col min="15615" max="15867" width="9.140625" style="78"/>
    <col min="15868" max="15868" width="24.7109375" style="78" customWidth="1"/>
    <col min="15869" max="15869" width="39.7109375" style="78" customWidth="1"/>
    <col min="15870" max="15870" width="40.5703125" style="78" customWidth="1"/>
    <col min="15871" max="16123" width="9.140625" style="78"/>
    <col min="16124" max="16124" width="24.7109375" style="78" customWidth="1"/>
    <col min="16125" max="16125" width="39.7109375" style="78" customWidth="1"/>
    <col min="16126" max="16126" width="40.5703125" style="78" customWidth="1"/>
    <col min="16127" max="16384" width="9.140625" style="78"/>
  </cols>
  <sheetData>
    <row r="4" spans="1:4" ht="14.25" x14ac:dyDescent="0.2">
      <c r="A4" s="190"/>
      <c r="B4" s="190"/>
      <c r="C4" s="190"/>
    </row>
    <row r="5" spans="1:4" ht="15" x14ac:dyDescent="0.2">
      <c r="A5" s="79"/>
      <c r="B5" s="79"/>
      <c r="C5" s="79"/>
    </row>
    <row r="6" spans="1:4" ht="15.75" x14ac:dyDescent="0.2">
      <c r="A6" s="191" t="s">
        <v>70</v>
      </c>
      <c r="B6" s="191"/>
      <c r="C6" s="191"/>
    </row>
    <row r="7" spans="1:4" ht="15" x14ac:dyDescent="0.2">
      <c r="A7" s="79"/>
      <c r="B7" s="80" t="s">
        <v>150</v>
      </c>
      <c r="C7" s="80"/>
    </row>
    <row r="8" spans="1:4" ht="37.5" customHeight="1" x14ac:dyDescent="0.2">
      <c r="A8" s="192" t="s">
        <v>862</v>
      </c>
      <c r="B8" s="192"/>
      <c r="C8" s="192"/>
    </row>
    <row r="9" spans="1:4" ht="15" customHeight="1" x14ac:dyDescent="0.2">
      <c r="A9" s="193" t="s">
        <v>9</v>
      </c>
      <c r="B9" s="193"/>
      <c r="C9" s="193"/>
    </row>
    <row r="10" spans="1:4" ht="15" x14ac:dyDescent="0.2">
      <c r="A10" s="79"/>
      <c r="B10" s="79"/>
      <c r="C10" s="79"/>
    </row>
    <row r="11" spans="1:4" ht="15" x14ac:dyDescent="0.2">
      <c r="A11" s="79" t="s">
        <v>71</v>
      </c>
      <c r="B11" s="79"/>
      <c r="C11" s="79">
        <v>2024</v>
      </c>
    </row>
    <row r="12" spans="1:4" ht="15" x14ac:dyDescent="0.2">
      <c r="A12" s="79"/>
      <c r="B12" s="79"/>
      <c r="C12" s="79"/>
    </row>
    <row r="13" spans="1:4" ht="42.75" x14ac:dyDescent="0.2">
      <c r="A13" s="81" t="s">
        <v>65</v>
      </c>
      <c r="B13" s="81" t="s">
        <v>72</v>
      </c>
      <c r="C13" s="82" t="s">
        <v>73</v>
      </c>
      <c r="D13" s="83" t="s">
        <v>74</v>
      </c>
    </row>
    <row r="14" spans="1:4" ht="14.25" x14ac:dyDescent="0.2">
      <c r="A14" s="81">
        <v>1</v>
      </c>
      <c r="B14" s="81">
        <v>2</v>
      </c>
      <c r="C14" s="82">
        <v>3</v>
      </c>
      <c r="D14" s="84"/>
    </row>
    <row r="15" spans="1:4" x14ac:dyDescent="0.2">
      <c r="A15" s="85">
        <v>1</v>
      </c>
      <c r="B15" s="86" t="s">
        <v>75</v>
      </c>
      <c r="C15" s="87"/>
      <c r="D15" s="84"/>
    </row>
    <row r="16" spans="1:4" x14ac:dyDescent="0.2">
      <c r="A16" s="85">
        <v>1.1000000000000001</v>
      </c>
      <c r="B16" s="88" t="s">
        <v>76</v>
      </c>
      <c r="C16" s="89">
        <f>'ССР 4 кв 2021'!D63+'ССР 4 кв 2021'!E63</f>
        <v>10010.307746554943</v>
      </c>
      <c r="D16" s="84"/>
    </row>
    <row r="17" spans="1:8" x14ac:dyDescent="0.2">
      <c r="A17" s="85">
        <v>1.2</v>
      </c>
      <c r="B17" s="86" t="s">
        <v>77</v>
      </c>
      <c r="C17" s="90">
        <f>'ССР 4 кв 2021'!F63</f>
        <v>8910.8085120000014</v>
      </c>
      <c r="D17" s="84"/>
    </row>
    <row r="18" spans="1:8" x14ac:dyDescent="0.2">
      <c r="A18" s="85">
        <v>1.3</v>
      </c>
      <c r="B18" s="86" t="s">
        <v>78</v>
      </c>
      <c r="C18" s="89">
        <f>'ССР 4 кв 2021'!G53*1.03</f>
        <v>4260.3770867624999</v>
      </c>
      <c r="D18" s="84"/>
    </row>
    <row r="19" spans="1:8" x14ac:dyDescent="0.2">
      <c r="A19" s="85">
        <v>1.4</v>
      </c>
      <c r="B19" s="86" t="s">
        <v>79</v>
      </c>
      <c r="C19" s="89">
        <f>'ССР 4 кв 2021'!G63-'Сводка затрат '!C18</f>
        <v>5012.6625586490691</v>
      </c>
      <c r="D19" s="84"/>
    </row>
    <row r="20" spans="1:8" ht="24" x14ac:dyDescent="0.2">
      <c r="A20" s="85"/>
      <c r="B20" s="86" t="s">
        <v>218</v>
      </c>
      <c r="C20" s="91">
        <f>SUM(C16:C19)</f>
        <v>28194.155903966515</v>
      </c>
      <c r="D20" s="84"/>
    </row>
    <row r="21" spans="1:8" ht="22.5" x14ac:dyDescent="0.2">
      <c r="A21" s="85"/>
      <c r="B21" s="92" t="s">
        <v>80</v>
      </c>
      <c r="C21" s="93"/>
      <c r="D21" s="94"/>
    </row>
    <row r="22" spans="1:8" ht="22.5" x14ac:dyDescent="0.2">
      <c r="A22" s="85"/>
      <c r="B22" s="95" t="s">
        <v>81</v>
      </c>
      <c r="C22" s="93">
        <f>C18</f>
        <v>4260.3770867624999</v>
      </c>
      <c r="D22" s="94"/>
    </row>
    <row r="23" spans="1:8" ht="22.5" x14ac:dyDescent="0.2">
      <c r="A23" s="85"/>
      <c r="B23" s="95" t="s">
        <v>82</v>
      </c>
      <c r="C23" s="93"/>
      <c r="D23" s="94"/>
    </row>
    <row r="24" spans="1:8" ht="22.5" x14ac:dyDescent="0.2">
      <c r="A24" s="85"/>
      <c r="B24" s="95" t="s">
        <v>83</v>
      </c>
      <c r="C24" s="93">
        <f>C16+C17+C19</f>
        <v>23933.778817204016</v>
      </c>
      <c r="D24" s="94"/>
    </row>
    <row r="25" spans="1:8" ht="22.5" x14ac:dyDescent="0.2">
      <c r="A25" s="85"/>
      <c r="B25" s="95" t="s">
        <v>84</v>
      </c>
      <c r="C25" s="93"/>
      <c r="D25" s="94"/>
    </row>
    <row r="26" spans="1:8" ht="22.5" x14ac:dyDescent="0.2">
      <c r="A26" s="85"/>
      <c r="B26" s="95" t="s">
        <v>85</v>
      </c>
      <c r="C26" s="93"/>
      <c r="D26" s="94"/>
    </row>
    <row r="27" spans="1:8" ht="22.5" customHeight="1" x14ac:dyDescent="0.2">
      <c r="A27" s="85"/>
      <c r="B27" s="95" t="s">
        <v>86</v>
      </c>
      <c r="C27" s="93"/>
      <c r="D27" s="94"/>
      <c r="F27" s="188" t="s">
        <v>87</v>
      </c>
      <c r="G27" s="188"/>
      <c r="H27" s="188"/>
    </row>
    <row r="28" spans="1:8" ht="22.5" customHeight="1" x14ac:dyDescent="0.2">
      <c r="A28" s="85"/>
      <c r="B28" s="95" t="s">
        <v>88</v>
      </c>
      <c r="C28" s="93"/>
      <c r="D28" s="94"/>
      <c r="F28" s="188"/>
      <c r="G28" s="188"/>
      <c r="H28" s="188"/>
    </row>
    <row r="29" spans="1:8" ht="22.5" customHeight="1" x14ac:dyDescent="0.2">
      <c r="A29" s="85"/>
      <c r="B29" s="96" t="s">
        <v>89</v>
      </c>
      <c r="C29" s="96" t="s">
        <v>90</v>
      </c>
      <c r="D29" s="94"/>
      <c r="F29" s="97"/>
      <c r="G29" s="97"/>
      <c r="H29" s="97"/>
    </row>
    <row r="30" spans="1:8" ht="39" customHeight="1" x14ac:dyDescent="0.2">
      <c r="A30" s="98" t="s">
        <v>91</v>
      </c>
      <c r="B30" s="93">
        <f>H30</f>
        <v>1</v>
      </c>
      <c r="C30" s="93">
        <f>(H30+1)/2</f>
        <v>1</v>
      </c>
      <c r="D30" s="99">
        <f>IF($C$11=2021,C21*C30,C21*B30)</f>
        <v>0</v>
      </c>
      <c r="F30" s="78" t="s">
        <v>92</v>
      </c>
      <c r="G30" s="100" t="s">
        <v>93</v>
      </c>
      <c r="H30" s="78">
        <v>1</v>
      </c>
    </row>
    <row r="31" spans="1:8" ht="39" customHeight="1" x14ac:dyDescent="0.2">
      <c r="A31" s="98" t="s">
        <v>219</v>
      </c>
      <c r="B31" s="93">
        <f>H30*H31</f>
        <v>1.0529999999999999</v>
      </c>
      <c r="C31" s="93">
        <f>H30*((H31+1)/2)</f>
        <v>1.0265</v>
      </c>
      <c r="D31" s="99">
        <f>IF($C$11=2022,C22*C31,C22*B31)</f>
        <v>4486.1770723609125</v>
      </c>
      <c r="F31" s="78" t="s">
        <v>94</v>
      </c>
      <c r="G31" s="100" t="s">
        <v>95</v>
      </c>
      <c r="H31" s="78">
        <v>1.0529999999999999</v>
      </c>
    </row>
    <row r="32" spans="1:8" ht="39" customHeight="1" x14ac:dyDescent="0.2">
      <c r="A32" s="98" t="s">
        <v>220</v>
      </c>
      <c r="B32" s="93">
        <f>H30*H31*H32</f>
        <v>1.1109149999999999</v>
      </c>
      <c r="C32" s="93">
        <f>H30*H31*(H32+1)/2</f>
        <v>1.0819574999999997</v>
      </c>
      <c r="D32" s="99">
        <f>IF($C$11=2023,C23*C32,C23*B32)</f>
        <v>0</v>
      </c>
      <c r="F32" s="78" t="s">
        <v>96</v>
      </c>
      <c r="G32" s="100" t="s">
        <v>97</v>
      </c>
      <c r="H32" s="78">
        <v>1.0549999999999999</v>
      </c>
    </row>
    <row r="33" spans="1:8" ht="39" customHeight="1" x14ac:dyDescent="0.2">
      <c r="A33" s="98" t="s">
        <v>221</v>
      </c>
      <c r="B33" s="93">
        <f>H30*H31*H32*H33</f>
        <v>1.17312624</v>
      </c>
      <c r="C33" s="93">
        <f>H30*H31*H32*(H33+1)/2</f>
        <v>1.1420206199999998</v>
      </c>
      <c r="D33" s="99">
        <f>IF($C$11=2024,C24*C33,C24*B33)</f>
        <v>27332.868923766193</v>
      </c>
      <c r="F33" s="78" t="s">
        <v>98</v>
      </c>
      <c r="G33" s="100" t="s">
        <v>99</v>
      </c>
      <c r="H33" s="78">
        <v>1.056</v>
      </c>
    </row>
    <row r="34" spans="1:8" ht="39" customHeight="1" x14ac:dyDescent="0.2">
      <c r="A34" s="98" t="s">
        <v>222</v>
      </c>
      <c r="B34" s="93">
        <f>H30*H31*H32*H33*H34</f>
        <v>1.23882130944</v>
      </c>
      <c r="C34" s="93">
        <f>H30*H31*H32*H33*(H34+1)/2</f>
        <v>1.2059737747200001</v>
      </c>
      <c r="D34" s="99">
        <f>IF($C$11=2025,C25*C34,C25*B34)</f>
        <v>0</v>
      </c>
      <c r="F34" s="78" t="s">
        <v>100</v>
      </c>
      <c r="G34" s="100" t="s">
        <v>101</v>
      </c>
      <c r="H34" s="78">
        <v>1.056</v>
      </c>
    </row>
    <row r="35" spans="1:8" ht="39" customHeight="1" x14ac:dyDescent="0.2">
      <c r="A35" s="98" t="s">
        <v>223</v>
      </c>
      <c r="B35" s="93">
        <f>H30*H31*H32*H33*H34*H35</f>
        <v>1.3081953027686402</v>
      </c>
      <c r="C35" s="93">
        <f>H30*H31*H32*H33*H34*(H35+1)/2</f>
        <v>1.27350830610432</v>
      </c>
      <c r="D35" s="99">
        <f>IF($C$11=2026,C26*C35,C26*B35)</f>
        <v>0</v>
      </c>
      <c r="F35" s="78" t="s">
        <v>102</v>
      </c>
      <c r="G35" s="100" t="s">
        <v>103</v>
      </c>
      <c r="H35" s="78">
        <v>1.056</v>
      </c>
    </row>
    <row r="36" spans="1:8" ht="39" customHeight="1" x14ac:dyDescent="0.2">
      <c r="A36" s="98" t="s">
        <v>224</v>
      </c>
      <c r="B36" s="93">
        <f>H30*H31*H32*H33*H34*H35*H36</f>
        <v>1.381454239723684</v>
      </c>
      <c r="C36" s="93">
        <f>H30*H31*H32*H33*H34*H35*(H36+1)/2</f>
        <v>1.3448247712461621</v>
      </c>
      <c r="D36" s="99">
        <f>IF($C$11=2027,C27*C36,C27*B36)</f>
        <v>0</v>
      </c>
      <c r="F36" s="78" t="s">
        <v>104</v>
      </c>
      <c r="G36" s="100" t="s">
        <v>105</v>
      </c>
      <c r="H36" s="78">
        <v>1.056</v>
      </c>
    </row>
    <row r="37" spans="1:8" ht="39" customHeight="1" x14ac:dyDescent="0.2">
      <c r="A37" s="98" t="s">
        <v>225</v>
      </c>
      <c r="B37" s="93">
        <f>H30*H31*H32*H33*H34*H35*H36*H37</f>
        <v>1.4588156771482104</v>
      </c>
      <c r="C37" s="93">
        <f>H30*H31*H32*H33*H34*H35*H36*(H37+1)/2</f>
        <v>1.4201349584359471</v>
      </c>
      <c r="D37" s="99">
        <f>IF($C$11=2028,C28*C37,C28*B37)</f>
        <v>0</v>
      </c>
      <c r="F37" s="78" t="s">
        <v>106</v>
      </c>
      <c r="G37" s="100" t="s">
        <v>107</v>
      </c>
      <c r="H37" s="78">
        <v>1.056</v>
      </c>
    </row>
    <row r="38" spans="1:8" ht="24" x14ac:dyDescent="0.2">
      <c r="A38" s="85"/>
      <c r="B38" s="88" t="s">
        <v>108</v>
      </c>
      <c r="C38" s="101"/>
      <c r="D38" s="99">
        <f>SUM(D30:D37)</f>
        <v>31819.045996127104</v>
      </c>
    </row>
    <row r="39" spans="1:8" x14ac:dyDescent="0.2">
      <c r="A39" s="85">
        <v>2</v>
      </c>
      <c r="B39" s="88" t="s">
        <v>109</v>
      </c>
      <c r="C39" s="101"/>
      <c r="D39" s="99">
        <f>D38</f>
        <v>31819.045996127104</v>
      </c>
    </row>
    <row r="40" spans="1:8" x14ac:dyDescent="0.2">
      <c r="A40" s="85">
        <v>2.1</v>
      </c>
      <c r="B40" s="88" t="s">
        <v>110</v>
      </c>
      <c r="C40" s="101"/>
      <c r="D40" s="99">
        <f>D39*0.2</f>
        <v>6363.8091992254213</v>
      </c>
    </row>
    <row r="41" spans="1:8" ht="24" x14ac:dyDescent="0.2">
      <c r="A41" s="85">
        <v>3</v>
      </c>
      <c r="B41" s="88" t="s">
        <v>111</v>
      </c>
      <c r="C41" s="101"/>
      <c r="D41" s="99">
        <f>D39+D40</f>
        <v>38182.855195352524</v>
      </c>
    </row>
    <row r="42" spans="1:8" ht="15" x14ac:dyDescent="0.2">
      <c r="A42" s="79"/>
      <c r="B42" s="102"/>
      <c r="C42" s="79"/>
    </row>
    <row r="43" spans="1:8" x14ac:dyDescent="0.2">
      <c r="A43" s="189" t="s">
        <v>112</v>
      </c>
      <c r="B43" s="189"/>
      <c r="C43" s="189"/>
    </row>
    <row r="45" spans="1:8" ht="24" customHeight="1" x14ac:dyDescent="0.2"/>
  </sheetData>
  <mergeCells count="6">
    <mergeCell ref="F27:H28"/>
    <mergeCell ref="A43:C43"/>
    <mergeCell ref="A4:C4"/>
    <mergeCell ref="A6:C6"/>
    <mergeCell ref="A8:C8"/>
    <mergeCell ref="A9:C9"/>
  </mergeCells>
  <conditionalFormatting sqref="D30:D37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3"/>
  <sheetViews>
    <sheetView topLeftCell="A451" workbookViewId="0">
      <selection activeCell="J201" sqref="J201"/>
    </sheetView>
  </sheetViews>
  <sheetFormatPr defaultColWidth="9.140625" defaultRowHeight="11.25" x14ac:dyDescent="0.2"/>
  <cols>
    <col min="1" max="1" width="8.140625" style="277" customWidth="1"/>
    <col min="2" max="2" width="20.140625" style="277" customWidth="1"/>
    <col min="3" max="4" width="10.42578125" style="277" customWidth="1"/>
    <col min="5" max="5" width="13.28515625" style="277" customWidth="1"/>
    <col min="6" max="6" width="8.5703125" style="277" customWidth="1"/>
    <col min="7" max="7" width="7.85546875" style="277" customWidth="1"/>
    <col min="8" max="8" width="8.42578125" style="277" customWidth="1"/>
    <col min="9" max="9" width="8.7109375" style="277" customWidth="1"/>
    <col min="10" max="10" width="9.5703125" style="277" customWidth="1"/>
    <col min="11" max="11" width="8.5703125" style="277" customWidth="1"/>
    <col min="12" max="12" width="10" style="277" customWidth="1"/>
    <col min="13" max="13" width="6" style="277" customWidth="1"/>
    <col min="14" max="14" width="11" style="277" customWidth="1"/>
    <col min="15" max="15" width="9.140625" style="277" customWidth="1"/>
    <col min="16" max="16" width="49.140625" style="282" hidden="1" customWidth="1"/>
    <col min="17" max="17" width="42.42578125" style="282" hidden="1" customWidth="1"/>
    <col min="18" max="18" width="99.7109375" style="282" hidden="1" customWidth="1"/>
    <col min="19" max="23" width="138.42578125" style="282" hidden="1" customWidth="1"/>
    <col min="24" max="24" width="34.140625" style="282" hidden="1" customWidth="1"/>
    <col min="25" max="26" width="110.140625" style="282" hidden="1" customWidth="1"/>
    <col min="27" max="31" width="34.140625" style="282" hidden="1" customWidth="1"/>
    <col min="32" max="32" width="110.140625" style="282" hidden="1" customWidth="1"/>
    <col min="33" max="36" width="84.42578125" style="282" hidden="1" customWidth="1"/>
    <col min="37" max="16384" width="9.140625" style="277"/>
  </cols>
  <sheetData>
    <row r="1" spans="1:20" s="277" customFormat="1" x14ac:dyDescent="0.2">
      <c r="N1" s="278" t="s">
        <v>229</v>
      </c>
    </row>
    <row r="2" spans="1:20" s="277" customFormat="1" x14ac:dyDescent="0.2">
      <c r="N2" s="278" t="s">
        <v>230</v>
      </c>
    </row>
    <row r="3" spans="1:20" s="277" customFormat="1" ht="8.25" customHeight="1" x14ac:dyDescent="0.2">
      <c r="N3" s="278"/>
    </row>
    <row r="4" spans="1:20" s="277" customFormat="1" ht="14.25" customHeight="1" x14ac:dyDescent="0.2">
      <c r="A4" s="279" t="s">
        <v>231</v>
      </c>
      <c r="B4" s="279"/>
      <c r="C4" s="279"/>
      <c r="D4" s="280"/>
      <c r="K4" s="279" t="s">
        <v>232</v>
      </c>
      <c r="L4" s="279"/>
      <c r="M4" s="279"/>
      <c r="N4" s="279"/>
    </row>
    <row r="5" spans="1:20" s="277" customFormat="1" ht="12" customHeight="1" x14ac:dyDescent="0.2">
      <c r="A5" s="281"/>
      <c r="B5" s="281"/>
      <c r="C5" s="281"/>
      <c r="D5" s="281"/>
      <c r="E5" s="282"/>
      <c r="J5" s="283"/>
      <c r="K5" s="283"/>
      <c r="L5" s="283"/>
      <c r="M5" s="283"/>
      <c r="N5" s="283"/>
    </row>
    <row r="6" spans="1:20" s="277" customFormat="1" x14ac:dyDescent="0.2">
      <c r="A6" s="284"/>
      <c r="B6" s="284"/>
      <c r="C6" s="284"/>
      <c r="D6" s="284"/>
      <c r="J6" s="284"/>
      <c r="K6" s="284"/>
      <c r="L6" s="284"/>
      <c r="M6" s="284"/>
      <c r="N6" s="284"/>
      <c r="P6" s="282" t="s">
        <v>233</v>
      </c>
      <c r="Q6" s="282" t="s">
        <v>233</v>
      </c>
    </row>
    <row r="7" spans="1:20" s="277" customFormat="1" ht="17.25" customHeight="1" x14ac:dyDescent="0.2">
      <c r="A7" s="285"/>
      <c r="B7" s="286"/>
      <c r="C7" s="282"/>
      <c r="D7" s="282"/>
      <c r="J7" s="285"/>
      <c r="K7" s="285"/>
      <c r="L7" s="285"/>
      <c r="M7" s="285"/>
      <c r="N7" s="286"/>
    </row>
    <row r="8" spans="1:20" s="277" customFormat="1" ht="16.5" customHeight="1" x14ac:dyDescent="0.2">
      <c r="A8" s="277" t="s">
        <v>234</v>
      </c>
      <c r="B8" s="287"/>
      <c r="C8" s="287"/>
      <c r="D8" s="287"/>
      <c r="L8" s="287"/>
      <c r="M8" s="287"/>
      <c r="N8" s="278" t="s">
        <v>234</v>
      </c>
    </row>
    <row r="9" spans="1:20" s="277" customFormat="1" ht="15.75" customHeight="1" x14ac:dyDescent="0.2">
      <c r="F9" s="288"/>
    </row>
    <row r="10" spans="1:20" s="277" customFormat="1" ht="45" x14ac:dyDescent="0.2">
      <c r="A10" s="289" t="s">
        <v>235</v>
      </c>
      <c r="B10" s="287"/>
      <c r="D10" s="284" t="s">
        <v>236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R10" s="282" t="s">
        <v>236</v>
      </c>
    </row>
    <row r="11" spans="1:20" s="277" customFormat="1" ht="15" customHeight="1" x14ac:dyDescent="0.2">
      <c r="A11" s="290" t="s">
        <v>237</v>
      </c>
      <c r="D11" s="285" t="s">
        <v>238</v>
      </c>
      <c r="E11" s="285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20" s="277" customFormat="1" ht="8.25" customHeight="1" x14ac:dyDescent="0.2">
      <c r="A12" s="290"/>
      <c r="F12" s="287"/>
      <c r="G12" s="287"/>
      <c r="H12" s="287"/>
      <c r="I12" s="287"/>
      <c r="J12" s="287"/>
      <c r="K12" s="287"/>
      <c r="L12" s="287"/>
      <c r="M12" s="287"/>
      <c r="N12" s="287"/>
    </row>
    <row r="13" spans="1:20" s="277" customFormat="1" x14ac:dyDescent="0.2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S13" s="282" t="s">
        <v>233</v>
      </c>
    </row>
    <row r="14" spans="1:20" s="277" customFormat="1" x14ac:dyDescent="0.2">
      <c r="A14" s="293" t="s">
        <v>9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</row>
    <row r="15" spans="1:20" s="277" customFormat="1" ht="8.25" customHeight="1" x14ac:dyDescent="0.2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</row>
    <row r="16" spans="1:20" s="277" customFormat="1" x14ac:dyDescent="0.2">
      <c r="A16" s="295" t="s">
        <v>239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T16" s="282" t="s">
        <v>233</v>
      </c>
    </row>
    <row r="17" spans="1:21" s="277" customFormat="1" x14ac:dyDescent="0.2">
      <c r="A17" s="293" t="s">
        <v>240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21" s="277" customFormat="1" ht="24" customHeight="1" x14ac:dyDescent="0.25">
      <c r="A18" s="296" t="s">
        <v>496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</row>
    <row r="19" spans="1:21" s="277" customFormat="1" ht="8.25" customHeigh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</row>
    <row r="20" spans="1:21" s="277" customFormat="1" ht="11.25" customHeight="1" x14ac:dyDescent="0.2">
      <c r="A20" s="298" t="s">
        <v>497</v>
      </c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U20" s="282" t="s">
        <v>498</v>
      </c>
    </row>
    <row r="21" spans="1:21" s="277" customFormat="1" ht="13.5" customHeight="1" x14ac:dyDescent="0.2">
      <c r="A21" s="293" t="s">
        <v>244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</row>
    <row r="22" spans="1:21" s="277" customFormat="1" ht="15" customHeight="1" x14ac:dyDescent="0.2">
      <c r="A22" s="277" t="s">
        <v>245</v>
      </c>
      <c r="B22" s="299" t="s">
        <v>246</v>
      </c>
      <c r="C22" s="277" t="s">
        <v>247</v>
      </c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21" s="277" customFormat="1" ht="18" customHeight="1" x14ac:dyDescent="0.2">
      <c r="A23" s="277" t="s">
        <v>248</v>
      </c>
      <c r="B23" s="300"/>
      <c r="C23" s="300"/>
      <c r="D23" s="300"/>
      <c r="E23" s="300"/>
      <c r="F23" s="300"/>
      <c r="G23" s="282"/>
      <c r="H23" s="282"/>
      <c r="I23" s="282"/>
      <c r="J23" s="282"/>
      <c r="K23" s="282"/>
      <c r="L23" s="282"/>
      <c r="M23" s="282"/>
      <c r="N23" s="282"/>
    </row>
    <row r="24" spans="1:21" s="277" customFormat="1" x14ac:dyDescent="0.2">
      <c r="B24" s="301" t="s">
        <v>249</v>
      </c>
      <c r="C24" s="301"/>
      <c r="D24" s="301"/>
      <c r="E24" s="301"/>
      <c r="F24" s="301"/>
      <c r="G24" s="302"/>
      <c r="H24" s="302"/>
      <c r="I24" s="302"/>
      <c r="J24" s="302"/>
      <c r="K24" s="302"/>
      <c r="L24" s="302"/>
      <c r="M24" s="303"/>
      <c r="N24" s="302"/>
    </row>
    <row r="25" spans="1:21" s="277" customFormat="1" ht="9.75" customHeight="1" x14ac:dyDescent="0.2"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21" s="277" customFormat="1" x14ac:dyDescent="0.2">
      <c r="A26" s="305" t="s">
        <v>250</v>
      </c>
      <c r="D26" s="306" t="s">
        <v>251</v>
      </c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21" s="277" customFormat="1" ht="9.75" customHeight="1" x14ac:dyDescent="0.2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21" s="277" customFormat="1" ht="12.75" customHeight="1" x14ac:dyDescent="0.2">
      <c r="A28" s="305" t="s">
        <v>252</v>
      </c>
      <c r="C28" s="308">
        <v>21703.94</v>
      </c>
      <c r="D28" s="309" t="s">
        <v>499</v>
      </c>
      <c r="E28" s="290" t="s">
        <v>254</v>
      </c>
      <c r="L28" s="310"/>
      <c r="M28" s="310"/>
    </row>
    <row r="29" spans="1:21" s="277" customFormat="1" ht="12.75" customHeight="1" x14ac:dyDescent="0.2">
      <c r="B29" s="277" t="s">
        <v>255</v>
      </c>
      <c r="C29" s="311"/>
      <c r="D29" s="312"/>
      <c r="E29" s="290"/>
    </row>
    <row r="30" spans="1:21" s="277" customFormat="1" ht="12.75" customHeight="1" x14ac:dyDescent="0.2">
      <c r="B30" s="277" t="s">
        <v>119</v>
      </c>
      <c r="C30" s="308">
        <v>1381.45</v>
      </c>
      <c r="D30" s="309" t="s">
        <v>500</v>
      </c>
      <c r="E30" s="290" t="s">
        <v>254</v>
      </c>
      <c r="G30" s="277" t="s">
        <v>257</v>
      </c>
      <c r="L30" s="308">
        <v>2052.5</v>
      </c>
      <c r="M30" s="309" t="s">
        <v>501</v>
      </c>
      <c r="N30" s="290" t="s">
        <v>254</v>
      </c>
    </row>
    <row r="31" spans="1:21" s="277" customFormat="1" ht="12.75" customHeight="1" x14ac:dyDescent="0.2">
      <c r="B31" s="277" t="s">
        <v>16</v>
      </c>
      <c r="C31" s="308">
        <v>17140.28</v>
      </c>
      <c r="D31" s="313" t="s">
        <v>502</v>
      </c>
      <c r="E31" s="290" t="s">
        <v>254</v>
      </c>
      <c r="G31" s="277" t="s">
        <v>260</v>
      </c>
      <c r="L31" s="314"/>
      <c r="M31" s="314">
        <v>10606.85</v>
      </c>
      <c r="N31" s="290" t="s">
        <v>261</v>
      </c>
    </row>
    <row r="32" spans="1:21" s="277" customFormat="1" ht="12.75" customHeight="1" x14ac:dyDescent="0.2">
      <c r="B32" s="277" t="s">
        <v>262</v>
      </c>
      <c r="C32" s="308">
        <v>47.69</v>
      </c>
      <c r="D32" s="313" t="s">
        <v>503</v>
      </c>
      <c r="E32" s="290" t="s">
        <v>254</v>
      </c>
      <c r="G32" s="277" t="s">
        <v>264</v>
      </c>
      <c r="L32" s="314"/>
      <c r="M32" s="314">
        <v>1050.24</v>
      </c>
      <c r="N32" s="290" t="s">
        <v>261</v>
      </c>
    </row>
    <row r="33" spans="1:27" s="277" customFormat="1" ht="12.75" customHeight="1" x14ac:dyDescent="0.2">
      <c r="B33" s="277" t="s">
        <v>265</v>
      </c>
      <c r="C33" s="308">
        <v>0</v>
      </c>
      <c r="D33" s="309" t="s">
        <v>256</v>
      </c>
      <c r="E33" s="290" t="s">
        <v>254</v>
      </c>
      <c r="G33" s="277" t="s">
        <v>266</v>
      </c>
      <c r="L33" s="315"/>
      <c r="M33" s="315"/>
    </row>
    <row r="34" spans="1:27" s="277" customFormat="1" ht="9.75" customHeight="1" x14ac:dyDescent="0.2">
      <c r="A34" s="316"/>
    </row>
    <row r="35" spans="1:27" s="277" customFormat="1" ht="36" customHeight="1" x14ac:dyDescent="0.2">
      <c r="A35" s="317" t="s">
        <v>65</v>
      </c>
      <c r="B35" s="317" t="s">
        <v>267</v>
      </c>
      <c r="C35" s="317" t="s">
        <v>116</v>
      </c>
      <c r="D35" s="317"/>
      <c r="E35" s="317"/>
      <c r="F35" s="317" t="s">
        <v>268</v>
      </c>
      <c r="G35" s="317" t="s">
        <v>269</v>
      </c>
      <c r="H35" s="317"/>
      <c r="I35" s="317"/>
      <c r="J35" s="317" t="s">
        <v>270</v>
      </c>
      <c r="K35" s="317"/>
      <c r="L35" s="317"/>
      <c r="M35" s="317" t="s">
        <v>271</v>
      </c>
      <c r="N35" s="317" t="s">
        <v>272</v>
      </c>
    </row>
    <row r="36" spans="1:27" s="277" customFormat="1" ht="36.7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27" s="277" customFormat="1" ht="45" x14ac:dyDescent="0.2">
      <c r="A37" s="317"/>
      <c r="B37" s="317"/>
      <c r="C37" s="317"/>
      <c r="D37" s="317"/>
      <c r="E37" s="317"/>
      <c r="F37" s="317"/>
      <c r="G37" s="318" t="s">
        <v>273</v>
      </c>
      <c r="H37" s="318" t="s">
        <v>274</v>
      </c>
      <c r="I37" s="318" t="s">
        <v>275</v>
      </c>
      <c r="J37" s="318" t="s">
        <v>273</v>
      </c>
      <c r="K37" s="318" t="s">
        <v>274</v>
      </c>
      <c r="L37" s="318" t="s">
        <v>121</v>
      </c>
      <c r="M37" s="317"/>
      <c r="N37" s="317"/>
    </row>
    <row r="38" spans="1:27" s="277" customFormat="1" x14ac:dyDescent="0.2">
      <c r="A38" s="319">
        <v>1</v>
      </c>
      <c r="B38" s="319">
        <v>2</v>
      </c>
      <c r="C38" s="320">
        <v>3</v>
      </c>
      <c r="D38" s="320"/>
      <c r="E38" s="320"/>
      <c r="F38" s="319">
        <v>4</v>
      </c>
      <c r="G38" s="319">
        <v>5</v>
      </c>
      <c r="H38" s="319">
        <v>6</v>
      </c>
      <c r="I38" s="319">
        <v>7</v>
      </c>
      <c r="J38" s="319">
        <v>8</v>
      </c>
      <c r="K38" s="319">
        <v>9</v>
      </c>
      <c r="L38" s="319">
        <v>10</v>
      </c>
      <c r="M38" s="319">
        <v>11</v>
      </c>
      <c r="N38" s="319">
        <v>12</v>
      </c>
    </row>
    <row r="39" spans="1:27" s="277" customFormat="1" ht="12" x14ac:dyDescent="0.2">
      <c r="A39" s="321" t="s">
        <v>276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3"/>
      <c r="V39" s="324" t="s">
        <v>276</v>
      </c>
    </row>
    <row r="40" spans="1:27" s="277" customFormat="1" ht="12" x14ac:dyDescent="0.2">
      <c r="A40" s="325" t="s">
        <v>504</v>
      </c>
      <c r="B40" s="326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7"/>
      <c r="V40" s="324"/>
      <c r="W40" s="328" t="s">
        <v>504</v>
      </c>
    </row>
    <row r="41" spans="1:27" s="277" customFormat="1" ht="22.5" x14ac:dyDescent="0.2">
      <c r="A41" s="329" t="s">
        <v>278</v>
      </c>
      <c r="B41" s="330" t="s">
        <v>505</v>
      </c>
      <c r="C41" s="331" t="s">
        <v>506</v>
      </c>
      <c r="D41" s="331"/>
      <c r="E41" s="331"/>
      <c r="F41" s="332" t="s">
        <v>507</v>
      </c>
      <c r="G41" s="332"/>
      <c r="H41" s="332"/>
      <c r="I41" s="332" t="s">
        <v>508</v>
      </c>
      <c r="J41" s="333"/>
      <c r="K41" s="332"/>
      <c r="L41" s="333"/>
      <c r="M41" s="332"/>
      <c r="N41" s="334"/>
      <c r="V41" s="324"/>
      <c r="W41" s="328"/>
      <c r="X41" s="328" t="s">
        <v>506</v>
      </c>
    </row>
    <row r="42" spans="1:27" s="277" customFormat="1" ht="12" x14ac:dyDescent="0.2">
      <c r="A42" s="346"/>
      <c r="B42" s="347"/>
      <c r="C42" s="284" t="s">
        <v>509</v>
      </c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348"/>
      <c r="V42" s="324"/>
      <c r="W42" s="328"/>
      <c r="X42" s="328"/>
      <c r="Y42" s="282" t="s">
        <v>509</v>
      </c>
    </row>
    <row r="43" spans="1:27" s="277" customFormat="1" ht="12" x14ac:dyDescent="0.2">
      <c r="A43" s="368"/>
      <c r="B43" s="336" t="s">
        <v>510</v>
      </c>
      <c r="C43" s="284" t="s">
        <v>511</v>
      </c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348"/>
      <c r="V43" s="324"/>
      <c r="W43" s="328"/>
      <c r="X43" s="328"/>
      <c r="Z43" s="282" t="s">
        <v>511</v>
      </c>
    </row>
    <row r="44" spans="1:27" s="277" customFormat="1" ht="33.75" x14ac:dyDescent="0.2">
      <c r="A44" s="368"/>
      <c r="B44" s="336" t="s">
        <v>512</v>
      </c>
      <c r="C44" s="284" t="s">
        <v>513</v>
      </c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348"/>
      <c r="V44" s="324"/>
      <c r="W44" s="328"/>
      <c r="X44" s="328"/>
      <c r="Z44" s="282" t="s">
        <v>513</v>
      </c>
    </row>
    <row r="45" spans="1:27" s="277" customFormat="1" ht="12" x14ac:dyDescent="0.2">
      <c r="A45" s="335"/>
      <c r="B45" s="336" t="s">
        <v>278</v>
      </c>
      <c r="C45" s="284" t="s">
        <v>126</v>
      </c>
      <c r="D45" s="284"/>
      <c r="E45" s="284"/>
      <c r="F45" s="337"/>
      <c r="G45" s="337"/>
      <c r="H45" s="337"/>
      <c r="I45" s="337"/>
      <c r="J45" s="338">
        <v>177.2</v>
      </c>
      <c r="K45" s="337" t="s">
        <v>514</v>
      </c>
      <c r="L45" s="338">
        <v>31045.97</v>
      </c>
      <c r="M45" s="337" t="s">
        <v>282</v>
      </c>
      <c r="N45" s="339">
        <v>673387</v>
      </c>
      <c r="V45" s="324"/>
      <c r="W45" s="328"/>
      <c r="X45" s="328"/>
      <c r="AA45" s="282" t="s">
        <v>126</v>
      </c>
    </row>
    <row r="46" spans="1:27" s="277" customFormat="1" ht="12" x14ac:dyDescent="0.2">
      <c r="A46" s="335"/>
      <c r="B46" s="336" t="s">
        <v>283</v>
      </c>
      <c r="C46" s="284" t="s">
        <v>127</v>
      </c>
      <c r="D46" s="284"/>
      <c r="E46" s="284"/>
      <c r="F46" s="337"/>
      <c r="G46" s="337"/>
      <c r="H46" s="337"/>
      <c r="I46" s="337"/>
      <c r="J46" s="338">
        <v>217.29</v>
      </c>
      <c r="K46" s="337" t="s">
        <v>515</v>
      </c>
      <c r="L46" s="338">
        <v>30455.89</v>
      </c>
      <c r="M46" s="337" t="s">
        <v>284</v>
      </c>
      <c r="N46" s="339">
        <v>263748</v>
      </c>
      <c r="V46" s="324"/>
      <c r="W46" s="328"/>
      <c r="X46" s="328"/>
      <c r="AA46" s="282" t="s">
        <v>127</v>
      </c>
    </row>
    <row r="47" spans="1:27" s="277" customFormat="1" ht="12" x14ac:dyDescent="0.2">
      <c r="A47" s="335"/>
      <c r="B47" s="336" t="s">
        <v>285</v>
      </c>
      <c r="C47" s="284" t="s">
        <v>286</v>
      </c>
      <c r="D47" s="284"/>
      <c r="E47" s="284"/>
      <c r="F47" s="337"/>
      <c r="G47" s="337"/>
      <c r="H47" s="337"/>
      <c r="I47" s="337"/>
      <c r="J47" s="338">
        <v>22.74</v>
      </c>
      <c r="K47" s="337" t="s">
        <v>515</v>
      </c>
      <c r="L47" s="338">
        <v>3187.29</v>
      </c>
      <c r="M47" s="337" t="s">
        <v>282</v>
      </c>
      <c r="N47" s="339">
        <v>69132</v>
      </c>
      <c r="V47" s="324"/>
      <c r="W47" s="328"/>
      <c r="X47" s="328"/>
      <c r="AA47" s="282" t="s">
        <v>286</v>
      </c>
    </row>
    <row r="48" spans="1:27" s="277" customFormat="1" ht="12" x14ac:dyDescent="0.2">
      <c r="A48" s="335"/>
      <c r="B48" s="336" t="s">
        <v>287</v>
      </c>
      <c r="C48" s="284" t="s">
        <v>288</v>
      </c>
      <c r="D48" s="284"/>
      <c r="E48" s="284"/>
      <c r="F48" s="337"/>
      <c r="G48" s="337"/>
      <c r="H48" s="337"/>
      <c r="I48" s="337"/>
      <c r="J48" s="338">
        <v>1625.96</v>
      </c>
      <c r="K48" s="337"/>
      <c r="L48" s="338">
        <v>189915.38</v>
      </c>
      <c r="M48" s="337" t="s">
        <v>289</v>
      </c>
      <c r="N48" s="339">
        <v>1314214</v>
      </c>
      <c r="V48" s="324"/>
      <c r="W48" s="328"/>
      <c r="X48" s="328"/>
      <c r="AA48" s="282" t="s">
        <v>288</v>
      </c>
    </row>
    <row r="49" spans="1:31" s="277" customFormat="1" ht="12" x14ac:dyDescent="0.2">
      <c r="A49" s="335"/>
      <c r="B49" s="336"/>
      <c r="C49" s="284" t="s">
        <v>290</v>
      </c>
      <c r="D49" s="284"/>
      <c r="E49" s="284"/>
      <c r="F49" s="337" t="s">
        <v>291</v>
      </c>
      <c r="G49" s="337" t="s">
        <v>516</v>
      </c>
      <c r="H49" s="337" t="s">
        <v>514</v>
      </c>
      <c r="I49" s="337" t="s">
        <v>517</v>
      </c>
      <c r="J49" s="338"/>
      <c r="K49" s="337"/>
      <c r="L49" s="338"/>
      <c r="M49" s="337"/>
      <c r="N49" s="339"/>
      <c r="V49" s="324"/>
      <c r="W49" s="328"/>
      <c r="X49" s="328"/>
      <c r="AB49" s="282" t="s">
        <v>290</v>
      </c>
    </row>
    <row r="50" spans="1:31" s="277" customFormat="1" ht="22.5" x14ac:dyDescent="0.2">
      <c r="A50" s="335"/>
      <c r="B50" s="336"/>
      <c r="C50" s="284" t="s">
        <v>293</v>
      </c>
      <c r="D50" s="284"/>
      <c r="E50" s="284"/>
      <c r="F50" s="337" t="s">
        <v>291</v>
      </c>
      <c r="G50" s="337" t="s">
        <v>518</v>
      </c>
      <c r="H50" s="337" t="s">
        <v>515</v>
      </c>
      <c r="I50" s="337" t="s">
        <v>519</v>
      </c>
      <c r="J50" s="338"/>
      <c r="K50" s="337"/>
      <c r="L50" s="338"/>
      <c r="M50" s="337"/>
      <c r="N50" s="339"/>
      <c r="V50" s="324"/>
      <c r="W50" s="328"/>
      <c r="X50" s="328"/>
      <c r="AB50" s="282" t="s">
        <v>293</v>
      </c>
    </row>
    <row r="51" spans="1:31" s="277" customFormat="1" ht="12" x14ac:dyDescent="0.2">
      <c r="A51" s="335"/>
      <c r="B51" s="336"/>
      <c r="C51" s="340" t="s">
        <v>295</v>
      </c>
      <c r="D51" s="340"/>
      <c r="E51" s="340"/>
      <c r="F51" s="341"/>
      <c r="G51" s="341"/>
      <c r="H51" s="341"/>
      <c r="I51" s="341"/>
      <c r="J51" s="342">
        <v>2020.45</v>
      </c>
      <c r="K51" s="341"/>
      <c r="L51" s="342">
        <v>251417.24</v>
      </c>
      <c r="M51" s="341"/>
      <c r="N51" s="343"/>
      <c r="V51" s="324"/>
      <c r="W51" s="328"/>
      <c r="X51" s="328"/>
      <c r="AC51" s="282" t="s">
        <v>295</v>
      </c>
    </row>
    <row r="52" spans="1:31" s="277" customFormat="1" ht="12" x14ac:dyDescent="0.2">
      <c r="A52" s="335"/>
      <c r="B52" s="336"/>
      <c r="C52" s="284" t="s">
        <v>296</v>
      </c>
      <c r="D52" s="284"/>
      <c r="E52" s="284"/>
      <c r="F52" s="337"/>
      <c r="G52" s="337"/>
      <c r="H52" s="337"/>
      <c r="I52" s="337"/>
      <c r="J52" s="338"/>
      <c r="K52" s="337"/>
      <c r="L52" s="338">
        <v>34233.26</v>
      </c>
      <c r="M52" s="337"/>
      <c r="N52" s="339">
        <v>742519</v>
      </c>
      <c r="V52" s="324"/>
      <c r="W52" s="328"/>
      <c r="X52" s="328"/>
      <c r="AB52" s="282" t="s">
        <v>296</v>
      </c>
    </row>
    <row r="53" spans="1:31" s="277" customFormat="1" ht="33.75" x14ac:dyDescent="0.2">
      <c r="A53" s="335"/>
      <c r="B53" s="336" t="s">
        <v>311</v>
      </c>
      <c r="C53" s="284" t="s">
        <v>312</v>
      </c>
      <c r="D53" s="284"/>
      <c r="E53" s="284"/>
      <c r="F53" s="337" t="s">
        <v>299</v>
      </c>
      <c r="G53" s="337" t="s">
        <v>313</v>
      </c>
      <c r="H53" s="337"/>
      <c r="I53" s="337" t="s">
        <v>313</v>
      </c>
      <c r="J53" s="338"/>
      <c r="K53" s="337"/>
      <c r="L53" s="338">
        <v>30809.93</v>
      </c>
      <c r="M53" s="337"/>
      <c r="N53" s="339">
        <v>668267</v>
      </c>
      <c r="V53" s="324"/>
      <c r="W53" s="328"/>
      <c r="X53" s="328"/>
      <c r="AB53" s="282" t="s">
        <v>312</v>
      </c>
    </row>
    <row r="54" spans="1:31" s="277" customFormat="1" ht="33.75" x14ac:dyDescent="0.2">
      <c r="A54" s="335"/>
      <c r="B54" s="336" t="s">
        <v>314</v>
      </c>
      <c r="C54" s="284" t="s">
        <v>315</v>
      </c>
      <c r="D54" s="284"/>
      <c r="E54" s="284"/>
      <c r="F54" s="337" t="s">
        <v>299</v>
      </c>
      <c r="G54" s="337" t="s">
        <v>316</v>
      </c>
      <c r="H54" s="337"/>
      <c r="I54" s="337" t="s">
        <v>316</v>
      </c>
      <c r="J54" s="338"/>
      <c r="K54" s="337"/>
      <c r="L54" s="338">
        <v>15747.3</v>
      </c>
      <c r="M54" s="337"/>
      <c r="N54" s="339">
        <v>341559</v>
      </c>
      <c r="V54" s="324"/>
      <c r="W54" s="328"/>
      <c r="X54" s="328"/>
      <c r="AB54" s="282" t="s">
        <v>315</v>
      </c>
    </row>
    <row r="55" spans="1:31" s="277" customFormat="1" ht="12" x14ac:dyDescent="0.2">
      <c r="A55" s="344"/>
      <c r="B55" s="345"/>
      <c r="C55" s="331" t="s">
        <v>304</v>
      </c>
      <c r="D55" s="331"/>
      <c r="E55" s="331"/>
      <c r="F55" s="332"/>
      <c r="G55" s="332"/>
      <c r="H55" s="332"/>
      <c r="I55" s="332"/>
      <c r="J55" s="333"/>
      <c r="K55" s="332"/>
      <c r="L55" s="333">
        <v>297974.46999999997</v>
      </c>
      <c r="M55" s="341"/>
      <c r="N55" s="334">
        <v>3261175</v>
      </c>
      <c r="V55" s="324"/>
      <c r="W55" s="328"/>
      <c r="X55" s="328"/>
      <c r="AD55" s="328" t="s">
        <v>304</v>
      </c>
    </row>
    <row r="56" spans="1:31" s="277" customFormat="1" ht="22.5" x14ac:dyDescent="0.2">
      <c r="A56" s="329" t="s">
        <v>283</v>
      </c>
      <c r="B56" s="330" t="s">
        <v>520</v>
      </c>
      <c r="C56" s="331" t="s">
        <v>521</v>
      </c>
      <c r="D56" s="331"/>
      <c r="E56" s="331"/>
      <c r="F56" s="332" t="s">
        <v>522</v>
      </c>
      <c r="G56" s="332"/>
      <c r="H56" s="332"/>
      <c r="I56" s="332" t="s">
        <v>523</v>
      </c>
      <c r="J56" s="333">
        <v>161868</v>
      </c>
      <c r="K56" s="332" t="s">
        <v>470</v>
      </c>
      <c r="L56" s="333">
        <v>278679.77</v>
      </c>
      <c r="M56" s="332" t="s">
        <v>289</v>
      </c>
      <c r="N56" s="334">
        <v>1928464</v>
      </c>
      <c r="V56" s="324"/>
      <c r="W56" s="328"/>
      <c r="X56" s="328" t="s">
        <v>521</v>
      </c>
      <c r="AD56" s="328"/>
    </row>
    <row r="57" spans="1:31" s="277" customFormat="1" ht="12" x14ac:dyDescent="0.2">
      <c r="A57" s="344"/>
      <c r="B57" s="345"/>
      <c r="C57" s="289" t="s">
        <v>463</v>
      </c>
      <c r="D57" s="364"/>
      <c r="E57" s="364"/>
      <c r="F57" s="349"/>
      <c r="G57" s="349"/>
      <c r="H57" s="349"/>
      <c r="I57" s="349"/>
      <c r="J57" s="365"/>
      <c r="K57" s="349"/>
      <c r="L57" s="365"/>
      <c r="M57" s="366"/>
      <c r="N57" s="367"/>
      <c r="V57" s="324"/>
      <c r="W57" s="328"/>
      <c r="X57" s="328"/>
      <c r="AD57" s="328"/>
    </row>
    <row r="58" spans="1:31" s="277" customFormat="1" ht="12" x14ac:dyDescent="0.2">
      <c r="A58" s="346"/>
      <c r="B58" s="347"/>
      <c r="C58" s="284" t="s">
        <v>524</v>
      </c>
      <c r="D58" s="284"/>
      <c r="E58" s="284"/>
      <c r="F58" s="284"/>
      <c r="G58" s="284"/>
      <c r="H58" s="284"/>
      <c r="I58" s="284"/>
      <c r="J58" s="284"/>
      <c r="K58" s="284"/>
      <c r="L58" s="284"/>
      <c r="M58" s="284"/>
      <c r="N58" s="348"/>
      <c r="V58" s="324"/>
      <c r="W58" s="328"/>
      <c r="X58" s="328"/>
      <c r="Y58" s="282" t="s">
        <v>524</v>
      </c>
      <c r="AD58" s="328"/>
    </row>
    <row r="59" spans="1:31" s="277" customFormat="1" ht="22.5" x14ac:dyDescent="0.2">
      <c r="A59" s="368"/>
      <c r="B59" s="336" t="s">
        <v>471</v>
      </c>
      <c r="C59" s="284" t="s">
        <v>472</v>
      </c>
      <c r="D59" s="284"/>
      <c r="E59" s="284"/>
      <c r="F59" s="284"/>
      <c r="G59" s="284"/>
      <c r="H59" s="284"/>
      <c r="I59" s="284"/>
      <c r="J59" s="284"/>
      <c r="K59" s="284"/>
      <c r="L59" s="284"/>
      <c r="M59" s="284"/>
      <c r="N59" s="348"/>
      <c r="V59" s="324"/>
      <c r="W59" s="328"/>
      <c r="X59" s="328"/>
      <c r="Z59" s="282" t="s">
        <v>472</v>
      </c>
      <c r="AD59" s="328"/>
    </row>
    <row r="60" spans="1:31" s="277" customFormat="1" ht="33.75" x14ac:dyDescent="0.2">
      <c r="A60" s="329" t="s">
        <v>285</v>
      </c>
      <c r="B60" s="330" t="s">
        <v>525</v>
      </c>
      <c r="C60" s="331" t="s">
        <v>526</v>
      </c>
      <c r="D60" s="331"/>
      <c r="E60" s="331"/>
      <c r="F60" s="332" t="s">
        <v>527</v>
      </c>
      <c r="G60" s="332"/>
      <c r="H60" s="332"/>
      <c r="I60" s="332" t="s">
        <v>285</v>
      </c>
      <c r="J60" s="333"/>
      <c r="K60" s="332"/>
      <c r="L60" s="333"/>
      <c r="M60" s="332"/>
      <c r="N60" s="334"/>
      <c r="V60" s="324"/>
      <c r="W60" s="328"/>
      <c r="X60" s="328" t="s">
        <v>526</v>
      </c>
      <c r="AD60" s="328"/>
    </row>
    <row r="61" spans="1:31" s="277" customFormat="1" ht="12" x14ac:dyDescent="0.2">
      <c r="A61" s="335"/>
      <c r="B61" s="336" t="s">
        <v>278</v>
      </c>
      <c r="C61" s="284" t="s">
        <v>126</v>
      </c>
      <c r="D61" s="284"/>
      <c r="E61" s="284"/>
      <c r="F61" s="337"/>
      <c r="G61" s="337"/>
      <c r="H61" s="337"/>
      <c r="I61" s="337"/>
      <c r="J61" s="338">
        <v>127.6</v>
      </c>
      <c r="K61" s="337"/>
      <c r="L61" s="338">
        <v>382.8</v>
      </c>
      <c r="M61" s="337" t="s">
        <v>282</v>
      </c>
      <c r="N61" s="339">
        <v>8303</v>
      </c>
      <c r="V61" s="324"/>
      <c r="W61" s="328"/>
      <c r="X61" s="328"/>
      <c r="AA61" s="282" t="s">
        <v>126</v>
      </c>
      <c r="AD61" s="328"/>
    </row>
    <row r="62" spans="1:31" s="277" customFormat="1" ht="12" x14ac:dyDescent="0.2">
      <c r="A62" s="335"/>
      <c r="B62" s="336" t="s">
        <v>283</v>
      </c>
      <c r="C62" s="284" t="s">
        <v>127</v>
      </c>
      <c r="D62" s="284"/>
      <c r="E62" s="284"/>
      <c r="F62" s="337"/>
      <c r="G62" s="337"/>
      <c r="H62" s="337"/>
      <c r="I62" s="337"/>
      <c r="J62" s="338">
        <v>46</v>
      </c>
      <c r="K62" s="337"/>
      <c r="L62" s="338">
        <v>138</v>
      </c>
      <c r="M62" s="337" t="s">
        <v>284</v>
      </c>
      <c r="N62" s="339">
        <v>1195</v>
      </c>
      <c r="V62" s="324"/>
      <c r="W62" s="328"/>
      <c r="X62" s="328"/>
      <c r="AA62" s="282" t="s">
        <v>127</v>
      </c>
      <c r="AD62" s="328"/>
    </row>
    <row r="63" spans="1:31" s="277" customFormat="1" ht="12" x14ac:dyDescent="0.2">
      <c r="A63" s="335"/>
      <c r="B63" s="336" t="s">
        <v>285</v>
      </c>
      <c r="C63" s="284" t="s">
        <v>286</v>
      </c>
      <c r="D63" s="284"/>
      <c r="E63" s="284"/>
      <c r="F63" s="337"/>
      <c r="G63" s="337"/>
      <c r="H63" s="337"/>
      <c r="I63" s="337"/>
      <c r="J63" s="338">
        <v>8.1199999999999992</v>
      </c>
      <c r="K63" s="337"/>
      <c r="L63" s="338">
        <v>24.36</v>
      </c>
      <c r="M63" s="337" t="s">
        <v>282</v>
      </c>
      <c r="N63" s="339">
        <v>528</v>
      </c>
      <c r="V63" s="324"/>
      <c r="W63" s="328"/>
      <c r="X63" s="328"/>
      <c r="AA63" s="282" t="s">
        <v>286</v>
      </c>
      <c r="AD63" s="328"/>
    </row>
    <row r="64" spans="1:31" s="277" customFormat="1" ht="12" x14ac:dyDescent="0.2">
      <c r="A64" s="346"/>
      <c r="B64" s="383" t="s">
        <v>528</v>
      </c>
      <c r="C64" s="384" t="s">
        <v>529</v>
      </c>
      <c r="D64" s="384"/>
      <c r="E64" s="384"/>
      <c r="F64" s="385" t="s">
        <v>530</v>
      </c>
      <c r="G64" s="385" t="s">
        <v>531</v>
      </c>
      <c r="H64" s="385"/>
      <c r="I64" s="385" t="s">
        <v>531</v>
      </c>
      <c r="J64" s="336"/>
      <c r="K64" s="337"/>
      <c r="L64" s="338"/>
      <c r="M64" s="337"/>
      <c r="N64" s="386"/>
      <c r="V64" s="324"/>
      <c r="W64" s="328"/>
      <c r="X64" s="328"/>
      <c r="AD64" s="328"/>
      <c r="AE64" s="387" t="s">
        <v>529</v>
      </c>
    </row>
    <row r="65" spans="1:31" s="277" customFormat="1" ht="12" x14ac:dyDescent="0.2">
      <c r="A65" s="335"/>
      <c r="B65" s="336"/>
      <c r="C65" s="284" t="s">
        <v>290</v>
      </c>
      <c r="D65" s="284"/>
      <c r="E65" s="284"/>
      <c r="F65" s="337" t="s">
        <v>291</v>
      </c>
      <c r="G65" s="337" t="s">
        <v>532</v>
      </c>
      <c r="H65" s="337"/>
      <c r="I65" s="337" t="s">
        <v>533</v>
      </c>
      <c r="J65" s="338"/>
      <c r="K65" s="337"/>
      <c r="L65" s="338"/>
      <c r="M65" s="337"/>
      <c r="N65" s="339"/>
      <c r="V65" s="324"/>
      <c r="W65" s="328"/>
      <c r="X65" s="328"/>
      <c r="AB65" s="282" t="s">
        <v>290</v>
      </c>
      <c r="AD65" s="328"/>
      <c r="AE65" s="387"/>
    </row>
    <row r="66" spans="1:31" s="277" customFormat="1" ht="12" x14ac:dyDescent="0.2">
      <c r="A66" s="335"/>
      <c r="B66" s="336"/>
      <c r="C66" s="284" t="s">
        <v>293</v>
      </c>
      <c r="D66" s="284"/>
      <c r="E66" s="284"/>
      <c r="F66" s="337" t="s">
        <v>291</v>
      </c>
      <c r="G66" s="337" t="s">
        <v>534</v>
      </c>
      <c r="H66" s="337"/>
      <c r="I66" s="337" t="s">
        <v>535</v>
      </c>
      <c r="J66" s="338"/>
      <c r="K66" s="337"/>
      <c r="L66" s="338"/>
      <c r="M66" s="337"/>
      <c r="N66" s="339"/>
      <c r="V66" s="324"/>
      <c r="W66" s="328"/>
      <c r="X66" s="328"/>
      <c r="AB66" s="282" t="s">
        <v>293</v>
      </c>
      <c r="AD66" s="328"/>
      <c r="AE66" s="387"/>
    </row>
    <row r="67" spans="1:31" s="277" customFormat="1" ht="12" x14ac:dyDescent="0.2">
      <c r="A67" s="335"/>
      <c r="B67" s="336"/>
      <c r="C67" s="340" t="s">
        <v>295</v>
      </c>
      <c r="D67" s="340"/>
      <c r="E67" s="340"/>
      <c r="F67" s="341"/>
      <c r="G67" s="341"/>
      <c r="H67" s="341"/>
      <c r="I67" s="341"/>
      <c r="J67" s="342">
        <v>173.6</v>
      </c>
      <c r="K67" s="341"/>
      <c r="L67" s="342">
        <v>520.79999999999995</v>
      </c>
      <c r="M67" s="341"/>
      <c r="N67" s="343"/>
      <c r="V67" s="324"/>
      <c r="W67" s="328"/>
      <c r="X67" s="328"/>
      <c r="AC67" s="282" t="s">
        <v>295</v>
      </c>
      <c r="AD67" s="328"/>
      <c r="AE67" s="387"/>
    </row>
    <row r="68" spans="1:31" s="277" customFormat="1" ht="12" x14ac:dyDescent="0.2">
      <c r="A68" s="335"/>
      <c r="B68" s="336"/>
      <c r="C68" s="284" t="s">
        <v>296</v>
      </c>
      <c r="D68" s="284"/>
      <c r="E68" s="284"/>
      <c r="F68" s="337"/>
      <c r="G68" s="337"/>
      <c r="H68" s="337"/>
      <c r="I68" s="337"/>
      <c r="J68" s="338"/>
      <c r="K68" s="337"/>
      <c r="L68" s="338">
        <v>407.16</v>
      </c>
      <c r="M68" s="337"/>
      <c r="N68" s="339">
        <v>8831</v>
      </c>
      <c r="V68" s="324"/>
      <c r="W68" s="328"/>
      <c r="X68" s="328"/>
      <c r="AB68" s="282" t="s">
        <v>296</v>
      </c>
      <c r="AD68" s="328"/>
      <c r="AE68" s="387"/>
    </row>
    <row r="69" spans="1:31" s="277" customFormat="1" ht="33.75" x14ac:dyDescent="0.2">
      <c r="A69" s="335"/>
      <c r="B69" s="336" t="s">
        <v>536</v>
      </c>
      <c r="C69" s="284" t="s">
        <v>537</v>
      </c>
      <c r="D69" s="284"/>
      <c r="E69" s="284"/>
      <c r="F69" s="337" t="s">
        <v>299</v>
      </c>
      <c r="G69" s="337" t="s">
        <v>538</v>
      </c>
      <c r="H69" s="337"/>
      <c r="I69" s="337" t="s">
        <v>538</v>
      </c>
      <c r="J69" s="338"/>
      <c r="K69" s="337"/>
      <c r="L69" s="338">
        <v>419.37</v>
      </c>
      <c r="M69" s="337"/>
      <c r="N69" s="339">
        <v>9096</v>
      </c>
      <c r="V69" s="324"/>
      <c r="W69" s="328"/>
      <c r="X69" s="328"/>
      <c r="AB69" s="282" t="s">
        <v>537</v>
      </c>
      <c r="AD69" s="328"/>
      <c r="AE69" s="387"/>
    </row>
    <row r="70" spans="1:31" s="277" customFormat="1" ht="33.75" x14ac:dyDescent="0.2">
      <c r="A70" s="335"/>
      <c r="B70" s="336" t="s">
        <v>539</v>
      </c>
      <c r="C70" s="284" t="s">
        <v>540</v>
      </c>
      <c r="D70" s="284"/>
      <c r="E70" s="284"/>
      <c r="F70" s="337" t="s">
        <v>299</v>
      </c>
      <c r="G70" s="337" t="s">
        <v>541</v>
      </c>
      <c r="H70" s="337"/>
      <c r="I70" s="337" t="s">
        <v>541</v>
      </c>
      <c r="J70" s="338"/>
      <c r="K70" s="337"/>
      <c r="L70" s="338">
        <v>244.3</v>
      </c>
      <c r="M70" s="337"/>
      <c r="N70" s="339">
        <v>5299</v>
      </c>
      <c r="V70" s="324"/>
      <c r="W70" s="328"/>
      <c r="X70" s="328"/>
      <c r="AB70" s="282" t="s">
        <v>540</v>
      </c>
      <c r="AD70" s="328"/>
      <c r="AE70" s="387"/>
    </row>
    <row r="71" spans="1:31" s="277" customFormat="1" ht="12" x14ac:dyDescent="0.2">
      <c r="A71" s="344"/>
      <c r="B71" s="345"/>
      <c r="C71" s="331" t="s">
        <v>304</v>
      </c>
      <c r="D71" s="331"/>
      <c r="E71" s="331"/>
      <c r="F71" s="332"/>
      <c r="G71" s="332"/>
      <c r="H71" s="332"/>
      <c r="I71" s="332"/>
      <c r="J71" s="333"/>
      <c r="K71" s="332"/>
      <c r="L71" s="333">
        <v>1184.47</v>
      </c>
      <c r="M71" s="341"/>
      <c r="N71" s="334">
        <v>23893</v>
      </c>
      <c r="V71" s="324"/>
      <c r="W71" s="328"/>
      <c r="X71" s="328"/>
      <c r="AD71" s="328" t="s">
        <v>304</v>
      </c>
      <c r="AE71" s="387"/>
    </row>
    <row r="72" spans="1:31" s="277" customFormat="1" ht="45" x14ac:dyDescent="0.2">
      <c r="A72" s="329" t="s">
        <v>287</v>
      </c>
      <c r="B72" s="330" t="s">
        <v>542</v>
      </c>
      <c r="C72" s="331" t="s">
        <v>543</v>
      </c>
      <c r="D72" s="331"/>
      <c r="E72" s="331"/>
      <c r="F72" s="332" t="s">
        <v>544</v>
      </c>
      <c r="G72" s="332"/>
      <c r="H72" s="332"/>
      <c r="I72" s="332" t="s">
        <v>323</v>
      </c>
      <c r="J72" s="333"/>
      <c r="K72" s="332"/>
      <c r="L72" s="333"/>
      <c r="M72" s="332"/>
      <c r="N72" s="334"/>
      <c r="V72" s="324"/>
      <c r="W72" s="328"/>
      <c r="X72" s="328" t="s">
        <v>543</v>
      </c>
      <c r="AD72" s="328"/>
      <c r="AE72" s="387"/>
    </row>
    <row r="73" spans="1:31" s="277" customFormat="1" ht="12" x14ac:dyDescent="0.2">
      <c r="A73" s="335"/>
      <c r="B73" s="336" t="s">
        <v>278</v>
      </c>
      <c r="C73" s="284" t="s">
        <v>126</v>
      </c>
      <c r="D73" s="284"/>
      <c r="E73" s="284"/>
      <c r="F73" s="337"/>
      <c r="G73" s="337"/>
      <c r="H73" s="337"/>
      <c r="I73" s="337"/>
      <c r="J73" s="338">
        <v>853.49</v>
      </c>
      <c r="K73" s="337"/>
      <c r="L73" s="338">
        <v>4267.45</v>
      </c>
      <c r="M73" s="337" t="s">
        <v>282</v>
      </c>
      <c r="N73" s="339">
        <v>92561</v>
      </c>
      <c r="V73" s="324"/>
      <c r="W73" s="328"/>
      <c r="X73" s="328"/>
      <c r="AA73" s="282" t="s">
        <v>126</v>
      </c>
      <c r="AD73" s="328"/>
      <c r="AE73" s="387"/>
    </row>
    <row r="74" spans="1:31" s="277" customFormat="1" ht="12" x14ac:dyDescent="0.2">
      <c r="A74" s="335"/>
      <c r="B74" s="336" t="s">
        <v>283</v>
      </c>
      <c r="C74" s="284" t="s">
        <v>127</v>
      </c>
      <c r="D74" s="284"/>
      <c r="E74" s="284"/>
      <c r="F74" s="337"/>
      <c r="G74" s="337"/>
      <c r="H74" s="337"/>
      <c r="I74" s="337"/>
      <c r="J74" s="338">
        <v>3988.19</v>
      </c>
      <c r="K74" s="337"/>
      <c r="L74" s="338">
        <v>19940.95</v>
      </c>
      <c r="M74" s="337" t="s">
        <v>284</v>
      </c>
      <c r="N74" s="339">
        <v>172689</v>
      </c>
      <c r="V74" s="324"/>
      <c r="W74" s="328"/>
      <c r="X74" s="328"/>
      <c r="AA74" s="282" t="s">
        <v>127</v>
      </c>
      <c r="AD74" s="328"/>
      <c r="AE74" s="387"/>
    </row>
    <row r="75" spans="1:31" s="277" customFormat="1" ht="12" x14ac:dyDescent="0.2">
      <c r="A75" s="335"/>
      <c r="B75" s="336" t="s">
        <v>285</v>
      </c>
      <c r="C75" s="284" t="s">
        <v>286</v>
      </c>
      <c r="D75" s="284"/>
      <c r="E75" s="284"/>
      <c r="F75" s="337"/>
      <c r="G75" s="337"/>
      <c r="H75" s="337"/>
      <c r="I75" s="337"/>
      <c r="J75" s="338">
        <v>307.01</v>
      </c>
      <c r="K75" s="337"/>
      <c r="L75" s="338">
        <v>1535.05</v>
      </c>
      <c r="M75" s="337" t="s">
        <v>282</v>
      </c>
      <c r="N75" s="339">
        <v>33295</v>
      </c>
      <c r="V75" s="324"/>
      <c r="W75" s="328"/>
      <c r="X75" s="328"/>
      <c r="AA75" s="282" t="s">
        <v>286</v>
      </c>
      <c r="AD75" s="328"/>
      <c r="AE75" s="387"/>
    </row>
    <row r="76" spans="1:31" s="277" customFormat="1" ht="12" x14ac:dyDescent="0.2">
      <c r="A76" s="335"/>
      <c r="B76" s="336" t="s">
        <v>287</v>
      </c>
      <c r="C76" s="284" t="s">
        <v>288</v>
      </c>
      <c r="D76" s="284"/>
      <c r="E76" s="284"/>
      <c r="F76" s="337"/>
      <c r="G76" s="337"/>
      <c r="H76" s="337"/>
      <c r="I76" s="337"/>
      <c r="J76" s="338">
        <v>824.64</v>
      </c>
      <c r="K76" s="337"/>
      <c r="L76" s="338">
        <v>4123.2</v>
      </c>
      <c r="M76" s="337" t="s">
        <v>289</v>
      </c>
      <c r="N76" s="339">
        <v>28533</v>
      </c>
      <c r="V76" s="324"/>
      <c r="W76" s="328"/>
      <c r="X76" s="328"/>
      <c r="AA76" s="282" t="s">
        <v>288</v>
      </c>
      <c r="AD76" s="328"/>
      <c r="AE76" s="387"/>
    </row>
    <row r="77" spans="1:31" s="277" customFormat="1" ht="22.5" x14ac:dyDescent="0.2">
      <c r="A77" s="346"/>
      <c r="B77" s="383" t="s">
        <v>528</v>
      </c>
      <c r="C77" s="384" t="s">
        <v>545</v>
      </c>
      <c r="D77" s="384"/>
      <c r="E77" s="384"/>
      <c r="F77" s="385" t="s">
        <v>530</v>
      </c>
      <c r="G77" s="385" t="s">
        <v>531</v>
      </c>
      <c r="H77" s="385"/>
      <c r="I77" s="385" t="s">
        <v>531</v>
      </c>
      <c r="J77" s="336"/>
      <c r="K77" s="337"/>
      <c r="L77" s="338"/>
      <c r="M77" s="337"/>
      <c r="N77" s="386"/>
      <c r="V77" s="324"/>
      <c r="W77" s="328"/>
      <c r="X77" s="328"/>
      <c r="AD77" s="328"/>
      <c r="AE77" s="387" t="s">
        <v>545</v>
      </c>
    </row>
    <row r="78" spans="1:31" s="277" customFormat="1" ht="22.5" x14ac:dyDescent="0.2">
      <c r="A78" s="346"/>
      <c r="B78" s="383" t="s">
        <v>546</v>
      </c>
      <c r="C78" s="384" t="s">
        <v>547</v>
      </c>
      <c r="D78" s="384"/>
      <c r="E78" s="384"/>
      <c r="F78" s="385" t="s">
        <v>530</v>
      </c>
      <c r="G78" s="385" t="s">
        <v>531</v>
      </c>
      <c r="H78" s="385"/>
      <c r="I78" s="385" t="s">
        <v>531</v>
      </c>
      <c r="J78" s="336"/>
      <c r="K78" s="337"/>
      <c r="L78" s="338"/>
      <c r="M78" s="337"/>
      <c r="N78" s="386"/>
      <c r="V78" s="324"/>
      <c r="W78" s="328"/>
      <c r="X78" s="328"/>
      <c r="AD78" s="328"/>
      <c r="AE78" s="387" t="s">
        <v>547</v>
      </c>
    </row>
    <row r="79" spans="1:31" s="277" customFormat="1" ht="12" x14ac:dyDescent="0.2">
      <c r="A79" s="346"/>
      <c r="B79" s="383" t="s">
        <v>548</v>
      </c>
      <c r="C79" s="384" t="s">
        <v>549</v>
      </c>
      <c r="D79" s="384"/>
      <c r="E79" s="384"/>
      <c r="F79" s="385" t="s">
        <v>530</v>
      </c>
      <c r="G79" s="385" t="s">
        <v>531</v>
      </c>
      <c r="H79" s="385"/>
      <c r="I79" s="385" t="s">
        <v>531</v>
      </c>
      <c r="J79" s="336"/>
      <c r="K79" s="337"/>
      <c r="L79" s="338"/>
      <c r="M79" s="337"/>
      <c r="N79" s="386"/>
      <c r="V79" s="324"/>
      <c r="W79" s="328"/>
      <c r="X79" s="328"/>
      <c r="AD79" s="328"/>
      <c r="AE79" s="387" t="s">
        <v>549</v>
      </c>
    </row>
    <row r="80" spans="1:31" s="277" customFormat="1" ht="12" x14ac:dyDescent="0.2">
      <c r="A80" s="335"/>
      <c r="B80" s="336"/>
      <c r="C80" s="284" t="s">
        <v>290</v>
      </c>
      <c r="D80" s="284"/>
      <c r="E80" s="284"/>
      <c r="F80" s="337" t="s">
        <v>291</v>
      </c>
      <c r="G80" s="337" t="s">
        <v>550</v>
      </c>
      <c r="H80" s="337"/>
      <c r="I80" s="337" t="s">
        <v>551</v>
      </c>
      <c r="J80" s="338"/>
      <c r="K80" s="337"/>
      <c r="L80" s="338"/>
      <c r="M80" s="337"/>
      <c r="N80" s="339"/>
      <c r="V80" s="324"/>
      <c r="W80" s="328"/>
      <c r="X80" s="328"/>
      <c r="AB80" s="282" t="s">
        <v>290</v>
      </c>
      <c r="AD80" s="328"/>
      <c r="AE80" s="387"/>
    </row>
    <row r="81" spans="1:31" s="277" customFormat="1" ht="12" x14ac:dyDescent="0.2">
      <c r="A81" s="335"/>
      <c r="B81" s="336"/>
      <c r="C81" s="284" t="s">
        <v>293</v>
      </c>
      <c r="D81" s="284"/>
      <c r="E81" s="284"/>
      <c r="F81" s="337" t="s">
        <v>291</v>
      </c>
      <c r="G81" s="337" t="s">
        <v>552</v>
      </c>
      <c r="H81" s="337"/>
      <c r="I81" s="337" t="s">
        <v>553</v>
      </c>
      <c r="J81" s="338"/>
      <c r="K81" s="337"/>
      <c r="L81" s="338"/>
      <c r="M81" s="337"/>
      <c r="N81" s="339"/>
      <c r="V81" s="324"/>
      <c r="W81" s="328"/>
      <c r="X81" s="328"/>
      <c r="AB81" s="282" t="s">
        <v>293</v>
      </c>
      <c r="AD81" s="328"/>
      <c r="AE81" s="387"/>
    </row>
    <row r="82" spans="1:31" s="277" customFormat="1" ht="12" x14ac:dyDescent="0.2">
      <c r="A82" s="335"/>
      <c r="B82" s="336"/>
      <c r="C82" s="340" t="s">
        <v>295</v>
      </c>
      <c r="D82" s="340"/>
      <c r="E82" s="340"/>
      <c r="F82" s="341"/>
      <c r="G82" s="341"/>
      <c r="H82" s="341"/>
      <c r="I82" s="341"/>
      <c r="J82" s="342">
        <v>5666.32</v>
      </c>
      <c r="K82" s="341"/>
      <c r="L82" s="342">
        <v>28331.599999999999</v>
      </c>
      <c r="M82" s="341"/>
      <c r="N82" s="343"/>
      <c r="V82" s="324"/>
      <c r="W82" s="328"/>
      <c r="X82" s="328"/>
      <c r="AC82" s="282" t="s">
        <v>295</v>
      </c>
      <c r="AD82" s="328"/>
      <c r="AE82" s="387"/>
    </row>
    <row r="83" spans="1:31" s="277" customFormat="1" ht="12" x14ac:dyDescent="0.2">
      <c r="A83" s="335"/>
      <c r="B83" s="336"/>
      <c r="C83" s="284" t="s">
        <v>296</v>
      </c>
      <c r="D83" s="284"/>
      <c r="E83" s="284"/>
      <c r="F83" s="337"/>
      <c r="G83" s="337"/>
      <c r="H83" s="337"/>
      <c r="I83" s="337"/>
      <c r="J83" s="338"/>
      <c r="K83" s="337"/>
      <c r="L83" s="338">
        <v>5802.5</v>
      </c>
      <c r="M83" s="337"/>
      <c r="N83" s="339">
        <v>125856</v>
      </c>
      <c r="V83" s="324"/>
      <c r="W83" s="328"/>
      <c r="X83" s="328"/>
      <c r="AB83" s="282" t="s">
        <v>296</v>
      </c>
      <c r="AD83" s="328"/>
      <c r="AE83" s="387"/>
    </row>
    <row r="84" spans="1:31" s="277" customFormat="1" ht="33.75" x14ac:dyDescent="0.2">
      <c r="A84" s="335"/>
      <c r="B84" s="336" t="s">
        <v>536</v>
      </c>
      <c r="C84" s="284" t="s">
        <v>537</v>
      </c>
      <c r="D84" s="284"/>
      <c r="E84" s="284"/>
      <c r="F84" s="337" t="s">
        <v>299</v>
      </c>
      <c r="G84" s="337" t="s">
        <v>538</v>
      </c>
      <c r="H84" s="337"/>
      <c r="I84" s="337" t="s">
        <v>538</v>
      </c>
      <c r="J84" s="338"/>
      <c r="K84" s="337"/>
      <c r="L84" s="338">
        <v>5976.58</v>
      </c>
      <c r="M84" s="337"/>
      <c r="N84" s="339">
        <v>129632</v>
      </c>
      <c r="V84" s="324"/>
      <c r="W84" s="328"/>
      <c r="X84" s="328"/>
      <c r="AB84" s="282" t="s">
        <v>537</v>
      </c>
      <c r="AD84" s="328"/>
      <c r="AE84" s="387"/>
    </row>
    <row r="85" spans="1:31" s="277" customFormat="1" ht="33.75" x14ac:dyDescent="0.2">
      <c r="A85" s="335"/>
      <c r="B85" s="336" t="s">
        <v>539</v>
      </c>
      <c r="C85" s="284" t="s">
        <v>540</v>
      </c>
      <c r="D85" s="284"/>
      <c r="E85" s="284"/>
      <c r="F85" s="337" t="s">
        <v>299</v>
      </c>
      <c r="G85" s="337" t="s">
        <v>541</v>
      </c>
      <c r="H85" s="337"/>
      <c r="I85" s="337" t="s">
        <v>541</v>
      </c>
      <c r="J85" s="338"/>
      <c r="K85" s="337"/>
      <c r="L85" s="338">
        <v>3481.5</v>
      </c>
      <c r="M85" s="337"/>
      <c r="N85" s="339">
        <v>75514</v>
      </c>
      <c r="V85" s="324"/>
      <c r="W85" s="328"/>
      <c r="X85" s="328"/>
      <c r="AB85" s="282" t="s">
        <v>540</v>
      </c>
      <c r="AD85" s="328"/>
      <c r="AE85" s="387"/>
    </row>
    <row r="86" spans="1:31" s="277" customFormat="1" ht="12" x14ac:dyDescent="0.2">
      <c r="A86" s="344"/>
      <c r="B86" s="345"/>
      <c r="C86" s="331" t="s">
        <v>304</v>
      </c>
      <c r="D86" s="331"/>
      <c r="E86" s="331"/>
      <c r="F86" s="332"/>
      <c r="G86" s="332"/>
      <c r="H86" s="332"/>
      <c r="I86" s="332"/>
      <c r="J86" s="333"/>
      <c r="K86" s="332"/>
      <c r="L86" s="333">
        <v>37789.68</v>
      </c>
      <c r="M86" s="341"/>
      <c r="N86" s="334">
        <v>498929</v>
      </c>
      <c r="V86" s="324"/>
      <c r="W86" s="328"/>
      <c r="X86" s="328"/>
      <c r="AD86" s="328" t="s">
        <v>304</v>
      </c>
      <c r="AE86" s="387"/>
    </row>
    <row r="87" spans="1:31" s="277" customFormat="1" ht="33.75" x14ac:dyDescent="0.2">
      <c r="A87" s="329" t="s">
        <v>323</v>
      </c>
      <c r="B87" s="330" t="s">
        <v>554</v>
      </c>
      <c r="C87" s="331" t="s">
        <v>555</v>
      </c>
      <c r="D87" s="331"/>
      <c r="E87" s="331"/>
      <c r="F87" s="332" t="s">
        <v>281</v>
      </c>
      <c r="G87" s="332"/>
      <c r="H87" s="332"/>
      <c r="I87" s="332" t="s">
        <v>283</v>
      </c>
      <c r="J87" s="333"/>
      <c r="K87" s="332"/>
      <c r="L87" s="333"/>
      <c r="M87" s="332"/>
      <c r="N87" s="334"/>
      <c r="V87" s="324"/>
      <c r="W87" s="328"/>
      <c r="X87" s="328" t="s">
        <v>555</v>
      </c>
      <c r="AD87" s="328"/>
      <c r="AE87" s="387"/>
    </row>
    <row r="88" spans="1:31" s="277" customFormat="1" ht="33.75" x14ac:dyDescent="0.2">
      <c r="A88" s="368"/>
      <c r="B88" s="336" t="s">
        <v>512</v>
      </c>
      <c r="C88" s="284" t="s">
        <v>513</v>
      </c>
      <c r="D88" s="284"/>
      <c r="E88" s="284"/>
      <c r="F88" s="284"/>
      <c r="G88" s="284"/>
      <c r="H88" s="284"/>
      <c r="I88" s="284"/>
      <c r="J88" s="284"/>
      <c r="K88" s="284"/>
      <c r="L88" s="284"/>
      <c r="M88" s="284"/>
      <c r="N88" s="348"/>
      <c r="V88" s="324"/>
      <c r="W88" s="328"/>
      <c r="X88" s="328"/>
      <c r="Z88" s="282" t="s">
        <v>513</v>
      </c>
      <c r="AD88" s="328"/>
      <c r="AE88" s="387"/>
    </row>
    <row r="89" spans="1:31" s="277" customFormat="1" ht="12" x14ac:dyDescent="0.2">
      <c r="A89" s="335"/>
      <c r="B89" s="336" t="s">
        <v>278</v>
      </c>
      <c r="C89" s="284" t="s">
        <v>126</v>
      </c>
      <c r="D89" s="284"/>
      <c r="E89" s="284"/>
      <c r="F89" s="337"/>
      <c r="G89" s="337"/>
      <c r="H89" s="337"/>
      <c r="I89" s="337"/>
      <c r="J89" s="338">
        <v>61.5</v>
      </c>
      <c r="K89" s="337" t="s">
        <v>515</v>
      </c>
      <c r="L89" s="338">
        <v>147.6</v>
      </c>
      <c r="M89" s="337" t="s">
        <v>282</v>
      </c>
      <c r="N89" s="339">
        <v>3201</v>
      </c>
      <c r="V89" s="324"/>
      <c r="W89" s="328"/>
      <c r="X89" s="328"/>
      <c r="AA89" s="282" t="s">
        <v>126</v>
      </c>
      <c r="AD89" s="328"/>
      <c r="AE89" s="387"/>
    </row>
    <row r="90" spans="1:31" s="277" customFormat="1" ht="12" x14ac:dyDescent="0.2">
      <c r="A90" s="335"/>
      <c r="B90" s="336" t="s">
        <v>283</v>
      </c>
      <c r="C90" s="284" t="s">
        <v>127</v>
      </c>
      <c r="D90" s="284"/>
      <c r="E90" s="284"/>
      <c r="F90" s="337"/>
      <c r="G90" s="337"/>
      <c r="H90" s="337"/>
      <c r="I90" s="337"/>
      <c r="J90" s="338">
        <v>34.5</v>
      </c>
      <c r="K90" s="337" t="s">
        <v>515</v>
      </c>
      <c r="L90" s="338">
        <v>82.8</v>
      </c>
      <c r="M90" s="337" t="s">
        <v>284</v>
      </c>
      <c r="N90" s="339">
        <v>717</v>
      </c>
      <c r="V90" s="324"/>
      <c r="W90" s="328"/>
      <c r="X90" s="328"/>
      <c r="AA90" s="282" t="s">
        <v>127</v>
      </c>
      <c r="AD90" s="328"/>
      <c r="AE90" s="387"/>
    </row>
    <row r="91" spans="1:31" s="277" customFormat="1" ht="12" x14ac:dyDescent="0.2">
      <c r="A91" s="335"/>
      <c r="B91" s="336" t="s">
        <v>287</v>
      </c>
      <c r="C91" s="284" t="s">
        <v>288</v>
      </c>
      <c r="D91" s="284"/>
      <c r="E91" s="284"/>
      <c r="F91" s="337"/>
      <c r="G91" s="337"/>
      <c r="H91" s="337"/>
      <c r="I91" s="337"/>
      <c r="J91" s="338">
        <v>7.06</v>
      </c>
      <c r="K91" s="337"/>
      <c r="L91" s="338">
        <v>14.12</v>
      </c>
      <c r="M91" s="337" t="s">
        <v>289</v>
      </c>
      <c r="N91" s="339">
        <v>98</v>
      </c>
      <c r="V91" s="324"/>
      <c r="W91" s="328"/>
      <c r="X91" s="328"/>
      <c r="AA91" s="282" t="s">
        <v>288</v>
      </c>
      <c r="AD91" s="328"/>
      <c r="AE91" s="387"/>
    </row>
    <row r="92" spans="1:31" s="277" customFormat="1" ht="12" x14ac:dyDescent="0.2">
      <c r="A92" s="335"/>
      <c r="B92" s="336"/>
      <c r="C92" s="284" t="s">
        <v>290</v>
      </c>
      <c r="D92" s="284"/>
      <c r="E92" s="284"/>
      <c r="F92" s="337" t="s">
        <v>291</v>
      </c>
      <c r="G92" s="337" t="s">
        <v>556</v>
      </c>
      <c r="H92" s="337" t="s">
        <v>515</v>
      </c>
      <c r="I92" s="337" t="s">
        <v>557</v>
      </c>
      <c r="J92" s="338"/>
      <c r="K92" s="337"/>
      <c r="L92" s="338"/>
      <c r="M92" s="337"/>
      <c r="N92" s="339"/>
      <c r="V92" s="324"/>
      <c r="W92" s="328"/>
      <c r="X92" s="328"/>
      <c r="AB92" s="282" t="s">
        <v>290</v>
      </c>
      <c r="AD92" s="328"/>
      <c r="AE92" s="387"/>
    </row>
    <row r="93" spans="1:31" s="277" customFormat="1" ht="12" x14ac:dyDescent="0.2">
      <c r="A93" s="335"/>
      <c r="B93" s="336"/>
      <c r="C93" s="340" t="s">
        <v>295</v>
      </c>
      <c r="D93" s="340"/>
      <c r="E93" s="340"/>
      <c r="F93" s="341"/>
      <c r="G93" s="341"/>
      <c r="H93" s="341"/>
      <c r="I93" s="341"/>
      <c r="J93" s="342">
        <v>103.06</v>
      </c>
      <c r="K93" s="341"/>
      <c r="L93" s="342">
        <v>244.52</v>
      </c>
      <c r="M93" s="341"/>
      <c r="N93" s="343"/>
      <c r="V93" s="324"/>
      <c r="W93" s="328"/>
      <c r="X93" s="328"/>
      <c r="AC93" s="282" t="s">
        <v>295</v>
      </c>
      <c r="AD93" s="328"/>
      <c r="AE93" s="387"/>
    </row>
    <row r="94" spans="1:31" s="277" customFormat="1" ht="12" x14ac:dyDescent="0.2">
      <c r="A94" s="335"/>
      <c r="B94" s="336"/>
      <c r="C94" s="284" t="s">
        <v>296</v>
      </c>
      <c r="D94" s="284"/>
      <c r="E94" s="284"/>
      <c r="F94" s="337"/>
      <c r="G94" s="337"/>
      <c r="H94" s="337"/>
      <c r="I94" s="337"/>
      <c r="J94" s="338"/>
      <c r="K94" s="337"/>
      <c r="L94" s="338">
        <v>147.6</v>
      </c>
      <c r="M94" s="337"/>
      <c r="N94" s="339">
        <v>3201</v>
      </c>
      <c r="V94" s="324"/>
      <c r="W94" s="328"/>
      <c r="X94" s="328"/>
      <c r="AB94" s="282" t="s">
        <v>296</v>
      </c>
      <c r="AD94" s="328"/>
      <c r="AE94" s="387"/>
    </row>
    <row r="95" spans="1:31" s="277" customFormat="1" ht="33.75" x14ac:dyDescent="0.2">
      <c r="A95" s="335"/>
      <c r="B95" s="336" t="s">
        <v>297</v>
      </c>
      <c r="C95" s="284" t="s">
        <v>298</v>
      </c>
      <c r="D95" s="284"/>
      <c r="E95" s="284"/>
      <c r="F95" s="337" t="s">
        <v>299</v>
      </c>
      <c r="G95" s="337" t="s">
        <v>300</v>
      </c>
      <c r="H95" s="337"/>
      <c r="I95" s="337" t="s">
        <v>300</v>
      </c>
      <c r="J95" s="338"/>
      <c r="K95" s="337"/>
      <c r="L95" s="338">
        <v>140.22</v>
      </c>
      <c r="M95" s="337"/>
      <c r="N95" s="339">
        <v>3041</v>
      </c>
      <c r="V95" s="324"/>
      <c r="W95" s="328"/>
      <c r="X95" s="328"/>
      <c r="AB95" s="282" t="s">
        <v>298</v>
      </c>
      <c r="AD95" s="328"/>
      <c r="AE95" s="387"/>
    </row>
    <row r="96" spans="1:31" s="277" customFormat="1" ht="33.75" x14ac:dyDescent="0.2">
      <c r="A96" s="335"/>
      <c r="B96" s="336" t="s">
        <v>301</v>
      </c>
      <c r="C96" s="284" t="s">
        <v>302</v>
      </c>
      <c r="D96" s="284"/>
      <c r="E96" s="284"/>
      <c r="F96" s="337" t="s">
        <v>299</v>
      </c>
      <c r="G96" s="337" t="s">
        <v>303</v>
      </c>
      <c r="H96" s="337"/>
      <c r="I96" s="337" t="s">
        <v>303</v>
      </c>
      <c r="J96" s="338"/>
      <c r="K96" s="337"/>
      <c r="L96" s="338">
        <v>78.23</v>
      </c>
      <c r="M96" s="337"/>
      <c r="N96" s="339">
        <v>1697</v>
      </c>
      <c r="V96" s="324"/>
      <c r="W96" s="328"/>
      <c r="X96" s="328"/>
      <c r="AB96" s="282" t="s">
        <v>302</v>
      </c>
      <c r="AD96" s="328"/>
      <c r="AE96" s="387"/>
    </row>
    <row r="97" spans="1:32" s="277" customFormat="1" ht="12" x14ac:dyDescent="0.2">
      <c r="A97" s="344"/>
      <c r="B97" s="345"/>
      <c r="C97" s="331" t="s">
        <v>304</v>
      </c>
      <c r="D97" s="331"/>
      <c r="E97" s="331"/>
      <c r="F97" s="332"/>
      <c r="G97" s="332"/>
      <c r="H97" s="332"/>
      <c r="I97" s="332"/>
      <c r="J97" s="333"/>
      <c r="K97" s="332"/>
      <c r="L97" s="333">
        <v>462.97</v>
      </c>
      <c r="M97" s="341"/>
      <c r="N97" s="334">
        <v>8754</v>
      </c>
      <c r="V97" s="324"/>
      <c r="W97" s="328"/>
      <c r="X97" s="328"/>
      <c r="AD97" s="328" t="s">
        <v>304</v>
      </c>
      <c r="AE97" s="387"/>
    </row>
    <row r="98" spans="1:32" s="277" customFormat="1" ht="67.5" x14ac:dyDescent="0.2">
      <c r="A98" s="329" t="s">
        <v>558</v>
      </c>
      <c r="B98" s="330" t="s">
        <v>559</v>
      </c>
      <c r="C98" s="331" t="s">
        <v>560</v>
      </c>
      <c r="D98" s="331"/>
      <c r="E98" s="331"/>
      <c r="F98" s="332" t="s">
        <v>394</v>
      </c>
      <c r="G98" s="332"/>
      <c r="H98" s="332"/>
      <c r="I98" s="332" t="s">
        <v>283</v>
      </c>
      <c r="J98" s="333">
        <v>3741.07</v>
      </c>
      <c r="K98" s="332" t="s">
        <v>395</v>
      </c>
      <c r="L98" s="333">
        <v>1094.22</v>
      </c>
      <c r="M98" s="332" t="s">
        <v>289</v>
      </c>
      <c r="N98" s="334">
        <v>7572</v>
      </c>
      <c r="V98" s="324"/>
      <c r="W98" s="328"/>
      <c r="X98" s="328" t="s">
        <v>560</v>
      </c>
      <c r="AD98" s="328"/>
      <c r="AE98" s="387"/>
    </row>
    <row r="99" spans="1:32" s="277" customFormat="1" ht="12" x14ac:dyDescent="0.2">
      <c r="A99" s="344"/>
      <c r="B99" s="345"/>
      <c r="C99" s="289" t="s">
        <v>396</v>
      </c>
      <c r="D99" s="364"/>
      <c r="E99" s="364"/>
      <c r="F99" s="349"/>
      <c r="G99" s="349"/>
      <c r="H99" s="349"/>
      <c r="I99" s="349"/>
      <c r="J99" s="365"/>
      <c r="K99" s="349"/>
      <c r="L99" s="365"/>
      <c r="M99" s="366"/>
      <c r="N99" s="367"/>
      <c r="V99" s="324"/>
      <c r="W99" s="328"/>
      <c r="X99" s="328"/>
      <c r="AD99" s="328"/>
      <c r="AE99" s="387"/>
    </row>
    <row r="100" spans="1:32" s="277" customFormat="1" ht="12" x14ac:dyDescent="0.2">
      <c r="A100" s="346"/>
      <c r="B100" s="347"/>
      <c r="C100" s="284" t="s">
        <v>561</v>
      </c>
      <c r="D100" s="284"/>
      <c r="E100" s="284"/>
      <c r="F100" s="284"/>
      <c r="G100" s="284"/>
      <c r="H100" s="284"/>
      <c r="I100" s="284"/>
      <c r="J100" s="284"/>
      <c r="K100" s="284"/>
      <c r="L100" s="284"/>
      <c r="M100" s="284"/>
      <c r="N100" s="348"/>
      <c r="V100" s="324"/>
      <c r="W100" s="328"/>
      <c r="X100" s="328"/>
      <c r="AD100" s="328"/>
      <c r="AE100" s="387"/>
      <c r="AF100" s="282" t="s">
        <v>561</v>
      </c>
    </row>
    <row r="101" spans="1:32" s="277" customFormat="1" ht="22.5" x14ac:dyDescent="0.2">
      <c r="A101" s="368"/>
      <c r="B101" s="336" t="s">
        <v>397</v>
      </c>
      <c r="C101" s="284" t="s">
        <v>398</v>
      </c>
      <c r="D101" s="284"/>
      <c r="E101" s="284"/>
      <c r="F101" s="284"/>
      <c r="G101" s="284"/>
      <c r="H101" s="284"/>
      <c r="I101" s="284"/>
      <c r="J101" s="284"/>
      <c r="K101" s="284"/>
      <c r="L101" s="284"/>
      <c r="M101" s="284"/>
      <c r="N101" s="348"/>
      <c r="V101" s="324"/>
      <c r="W101" s="328"/>
      <c r="X101" s="328"/>
      <c r="Z101" s="282" t="s">
        <v>398</v>
      </c>
      <c r="AD101" s="328"/>
      <c r="AE101" s="387"/>
    </row>
    <row r="102" spans="1:32" s="277" customFormat="1" ht="56.25" x14ac:dyDescent="0.2">
      <c r="A102" s="329" t="s">
        <v>338</v>
      </c>
      <c r="B102" s="330" t="s">
        <v>562</v>
      </c>
      <c r="C102" s="331" t="s">
        <v>563</v>
      </c>
      <c r="D102" s="331"/>
      <c r="E102" s="331"/>
      <c r="F102" s="332" t="s">
        <v>281</v>
      </c>
      <c r="G102" s="332"/>
      <c r="H102" s="332"/>
      <c r="I102" s="332" t="s">
        <v>285</v>
      </c>
      <c r="J102" s="333"/>
      <c r="K102" s="332"/>
      <c r="L102" s="333"/>
      <c r="M102" s="332"/>
      <c r="N102" s="334"/>
      <c r="V102" s="324"/>
      <c r="W102" s="328"/>
      <c r="X102" s="328" t="s">
        <v>563</v>
      </c>
      <c r="AD102" s="328"/>
      <c r="AE102" s="387"/>
    </row>
    <row r="103" spans="1:32" s="277" customFormat="1" ht="33.75" x14ac:dyDescent="0.2">
      <c r="A103" s="368"/>
      <c r="B103" s="336" t="s">
        <v>512</v>
      </c>
      <c r="C103" s="284" t="s">
        <v>513</v>
      </c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348"/>
      <c r="V103" s="324"/>
      <c r="W103" s="328"/>
      <c r="X103" s="328"/>
      <c r="Z103" s="282" t="s">
        <v>513</v>
      </c>
      <c r="AD103" s="328"/>
      <c r="AE103" s="387"/>
    </row>
    <row r="104" spans="1:32" s="277" customFormat="1" ht="12" x14ac:dyDescent="0.2">
      <c r="A104" s="335"/>
      <c r="B104" s="336" t="s">
        <v>278</v>
      </c>
      <c r="C104" s="284" t="s">
        <v>126</v>
      </c>
      <c r="D104" s="284"/>
      <c r="E104" s="284"/>
      <c r="F104" s="337"/>
      <c r="G104" s="337"/>
      <c r="H104" s="337"/>
      <c r="I104" s="337"/>
      <c r="J104" s="338">
        <v>57.93</v>
      </c>
      <c r="K104" s="337" t="s">
        <v>515</v>
      </c>
      <c r="L104" s="338">
        <v>208.55</v>
      </c>
      <c r="M104" s="337" t="s">
        <v>282</v>
      </c>
      <c r="N104" s="339">
        <v>4523</v>
      </c>
      <c r="V104" s="324"/>
      <c r="W104" s="328"/>
      <c r="X104" s="328"/>
      <c r="AA104" s="282" t="s">
        <v>126</v>
      </c>
      <c r="AD104" s="328"/>
      <c r="AE104" s="387"/>
    </row>
    <row r="105" spans="1:32" s="277" customFormat="1" ht="12" x14ac:dyDescent="0.2">
      <c r="A105" s="335"/>
      <c r="B105" s="336" t="s">
        <v>283</v>
      </c>
      <c r="C105" s="284" t="s">
        <v>127</v>
      </c>
      <c r="D105" s="284"/>
      <c r="E105" s="284"/>
      <c r="F105" s="337"/>
      <c r="G105" s="337"/>
      <c r="H105" s="337"/>
      <c r="I105" s="337"/>
      <c r="J105" s="338">
        <v>85.22</v>
      </c>
      <c r="K105" s="337" t="s">
        <v>515</v>
      </c>
      <c r="L105" s="338">
        <v>306.79000000000002</v>
      </c>
      <c r="M105" s="337" t="s">
        <v>284</v>
      </c>
      <c r="N105" s="339">
        <v>2657</v>
      </c>
      <c r="V105" s="324"/>
      <c r="W105" s="328"/>
      <c r="X105" s="328"/>
      <c r="AA105" s="282" t="s">
        <v>127</v>
      </c>
      <c r="AD105" s="328"/>
      <c r="AE105" s="387"/>
    </row>
    <row r="106" spans="1:32" s="277" customFormat="1" ht="12" x14ac:dyDescent="0.2">
      <c r="A106" s="335"/>
      <c r="B106" s="336" t="s">
        <v>285</v>
      </c>
      <c r="C106" s="284" t="s">
        <v>286</v>
      </c>
      <c r="D106" s="284"/>
      <c r="E106" s="284"/>
      <c r="F106" s="337"/>
      <c r="G106" s="337"/>
      <c r="H106" s="337"/>
      <c r="I106" s="337"/>
      <c r="J106" s="338">
        <v>4.7300000000000004</v>
      </c>
      <c r="K106" s="337" t="s">
        <v>515</v>
      </c>
      <c r="L106" s="338">
        <v>17.03</v>
      </c>
      <c r="M106" s="337" t="s">
        <v>282</v>
      </c>
      <c r="N106" s="339">
        <v>369</v>
      </c>
      <c r="V106" s="324"/>
      <c r="W106" s="328"/>
      <c r="X106" s="328"/>
      <c r="AA106" s="282" t="s">
        <v>286</v>
      </c>
      <c r="AD106" s="328"/>
      <c r="AE106" s="387"/>
    </row>
    <row r="107" spans="1:32" s="277" customFormat="1" ht="12" x14ac:dyDescent="0.2">
      <c r="A107" s="335"/>
      <c r="B107" s="336" t="s">
        <v>287</v>
      </c>
      <c r="C107" s="284" t="s">
        <v>288</v>
      </c>
      <c r="D107" s="284"/>
      <c r="E107" s="284"/>
      <c r="F107" s="337"/>
      <c r="G107" s="337"/>
      <c r="H107" s="337"/>
      <c r="I107" s="337"/>
      <c r="J107" s="338">
        <v>315.60000000000002</v>
      </c>
      <c r="K107" s="337"/>
      <c r="L107" s="338">
        <v>946.8</v>
      </c>
      <c r="M107" s="337" t="s">
        <v>289</v>
      </c>
      <c r="N107" s="339">
        <v>6552</v>
      </c>
      <c r="V107" s="324"/>
      <c r="W107" s="328"/>
      <c r="X107" s="328"/>
      <c r="AA107" s="282" t="s">
        <v>288</v>
      </c>
      <c r="AD107" s="328"/>
      <c r="AE107" s="387"/>
    </row>
    <row r="108" spans="1:32" s="277" customFormat="1" ht="12" x14ac:dyDescent="0.2">
      <c r="A108" s="335"/>
      <c r="B108" s="336"/>
      <c r="C108" s="284" t="s">
        <v>290</v>
      </c>
      <c r="D108" s="284"/>
      <c r="E108" s="284"/>
      <c r="F108" s="337" t="s">
        <v>291</v>
      </c>
      <c r="G108" s="337" t="s">
        <v>564</v>
      </c>
      <c r="H108" s="337" t="s">
        <v>515</v>
      </c>
      <c r="I108" s="337" t="s">
        <v>565</v>
      </c>
      <c r="J108" s="338"/>
      <c r="K108" s="337"/>
      <c r="L108" s="338"/>
      <c r="M108" s="337"/>
      <c r="N108" s="339"/>
      <c r="V108" s="324"/>
      <c r="W108" s="328"/>
      <c r="X108" s="328"/>
      <c r="AB108" s="282" t="s">
        <v>290</v>
      </c>
      <c r="AD108" s="328"/>
      <c r="AE108" s="387"/>
    </row>
    <row r="109" spans="1:32" s="277" customFormat="1" ht="12" x14ac:dyDescent="0.2">
      <c r="A109" s="335"/>
      <c r="B109" s="336"/>
      <c r="C109" s="284" t="s">
        <v>293</v>
      </c>
      <c r="D109" s="284"/>
      <c r="E109" s="284"/>
      <c r="F109" s="337" t="s">
        <v>291</v>
      </c>
      <c r="G109" s="337" t="s">
        <v>566</v>
      </c>
      <c r="H109" s="337" t="s">
        <v>515</v>
      </c>
      <c r="I109" s="337" t="s">
        <v>567</v>
      </c>
      <c r="J109" s="338"/>
      <c r="K109" s="337"/>
      <c r="L109" s="338"/>
      <c r="M109" s="337"/>
      <c r="N109" s="339"/>
      <c r="V109" s="324"/>
      <c r="W109" s="328"/>
      <c r="X109" s="328"/>
      <c r="AB109" s="282" t="s">
        <v>293</v>
      </c>
      <c r="AD109" s="328"/>
      <c r="AE109" s="387"/>
    </row>
    <row r="110" spans="1:32" s="277" customFormat="1" ht="12" x14ac:dyDescent="0.2">
      <c r="A110" s="335"/>
      <c r="B110" s="336"/>
      <c r="C110" s="340" t="s">
        <v>295</v>
      </c>
      <c r="D110" s="340"/>
      <c r="E110" s="340"/>
      <c r="F110" s="341"/>
      <c r="G110" s="341"/>
      <c r="H110" s="341"/>
      <c r="I110" s="341"/>
      <c r="J110" s="342">
        <v>458.75</v>
      </c>
      <c r="K110" s="341"/>
      <c r="L110" s="342">
        <v>1462.14</v>
      </c>
      <c r="M110" s="341"/>
      <c r="N110" s="343"/>
      <c r="V110" s="324"/>
      <c r="W110" s="328"/>
      <c r="X110" s="328"/>
      <c r="AC110" s="282" t="s">
        <v>295</v>
      </c>
      <c r="AD110" s="328"/>
      <c r="AE110" s="387"/>
    </row>
    <row r="111" spans="1:32" s="277" customFormat="1" ht="12" x14ac:dyDescent="0.2">
      <c r="A111" s="335"/>
      <c r="B111" s="336"/>
      <c r="C111" s="284" t="s">
        <v>296</v>
      </c>
      <c r="D111" s="284"/>
      <c r="E111" s="284"/>
      <c r="F111" s="337"/>
      <c r="G111" s="337"/>
      <c r="H111" s="337"/>
      <c r="I111" s="337"/>
      <c r="J111" s="338"/>
      <c r="K111" s="337"/>
      <c r="L111" s="338">
        <v>225.58</v>
      </c>
      <c r="M111" s="337"/>
      <c r="N111" s="339">
        <v>4892</v>
      </c>
      <c r="V111" s="324"/>
      <c r="W111" s="328"/>
      <c r="X111" s="328"/>
      <c r="AB111" s="282" t="s">
        <v>296</v>
      </c>
      <c r="AD111" s="328"/>
      <c r="AE111" s="387"/>
    </row>
    <row r="112" spans="1:32" s="277" customFormat="1" ht="33.75" x14ac:dyDescent="0.2">
      <c r="A112" s="335"/>
      <c r="B112" s="336" t="s">
        <v>297</v>
      </c>
      <c r="C112" s="284" t="s">
        <v>298</v>
      </c>
      <c r="D112" s="284"/>
      <c r="E112" s="284"/>
      <c r="F112" s="337" t="s">
        <v>299</v>
      </c>
      <c r="G112" s="337" t="s">
        <v>300</v>
      </c>
      <c r="H112" s="337"/>
      <c r="I112" s="337" t="s">
        <v>300</v>
      </c>
      <c r="J112" s="338"/>
      <c r="K112" s="337"/>
      <c r="L112" s="338">
        <v>214.3</v>
      </c>
      <c r="M112" s="337"/>
      <c r="N112" s="339">
        <v>4647</v>
      </c>
      <c r="V112" s="324"/>
      <c r="W112" s="328"/>
      <c r="X112" s="328"/>
      <c r="AB112" s="282" t="s">
        <v>298</v>
      </c>
      <c r="AD112" s="328"/>
      <c r="AE112" s="387"/>
    </row>
    <row r="113" spans="1:32" s="277" customFormat="1" ht="33.75" x14ac:dyDescent="0.2">
      <c r="A113" s="335"/>
      <c r="B113" s="336" t="s">
        <v>301</v>
      </c>
      <c r="C113" s="284" t="s">
        <v>302</v>
      </c>
      <c r="D113" s="284"/>
      <c r="E113" s="284"/>
      <c r="F113" s="337" t="s">
        <v>299</v>
      </c>
      <c r="G113" s="337" t="s">
        <v>303</v>
      </c>
      <c r="H113" s="337"/>
      <c r="I113" s="337" t="s">
        <v>303</v>
      </c>
      <c r="J113" s="338"/>
      <c r="K113" s="337"/>
      <c r="L113" s="338">
        <v>119.56</v>
      </c>
      <c r="M113" s="337"/>
      <c r="N113" s="339">
        <v>2593</v>
      </c>
      <c r="V113" s="324"/>
      <c r="W113" s="328"/>
      <c r="X113" s="328"/>
      <c r="AB113" s="282" t="s">
        <v>302</v>
      </c>
      <c r="AD113" s="328"/>
      <c r="AE113" s="387"/>
    </row>
    <row r="114" spans="1:32" s="277" customFormat="1" ht="12" x14ac:dyDescent="0.2">
      <c r="A114" s="344"/>
      <c r="B114" s="345"/>
      <c r="C114" s="331" t="s">
        <v>304</v>
      </c>
      <c r="D114" s="331"/>
      <c r="E114" s="331"/>
      <c r="F114" s="332"/>
      <c r="G114" s="332"/>
      <c r="H114" s="332"/>
      <c r="I114" s="332"/>
      <c r="J114" s="333"/>
      <c r="K114" s="332"/>
      <c r="L114" s="333">
        <v>1796</v>
      </c>
      <c r="M114" s="341"/>
      <c r="N114" s="334">
        <v>20972</v>
      </c>
      <c r="V114" s="324"/>
      <c r="W114" s="328"/>
      <c r="X114" s="328"/>
      <c r="AD114" s="328" t="s">
        <v>304</v>
      </c>
      <c r="AE114" s="387"/>
    </row>
    <row r="115" spans="1:32" s="277" customFormat="1" ht="56.25" x14ac:dyDescent="0.2">
      <c r="A115" s="329" t="s">
        <v>344</v>
      </c>
      <c r="B115" s="330" t="s">
        <v>568</v>
      </c>
      <c r="C115" s="331" t="s">
        <v>569</v>
      </c>
      <c r="D115" s="331"/>
      <c r="E115" s="331"/>
      <c r="F115" s="332" t="s">
        <v>570</v>
      </c>
      <c r="G115" s="332"/>
      <c r="H115" s="332"/>
      <c r="I115" s="332" t="s">
        <v>571</v>
      </c>
      <c r="J115" s="333">
        <v>204.87</v>
      </c>
      <c r="K115" s="332"/>
      <c r="L115" s="333">
        <v>-614.61</v>
      </c>
      <c r="M115" s="332" t="s">
        <v>289</v>
      </c>
      <c r="N115" s="334">
        <v>-4253</v>
      </c>
      <c r="V115" s="324"/>
      <c r="W115" s="328"/>
      <c r="X115" s="328" t="s">
        <v>569</v>
      </c>
      <c r="AD115" s="328"/>
      <c r="AE115" s="387"/>
    </row>
    <row r="116" spans="1:32" s="277" customFormat="1" ht="12" x14ac:dyDescent="0.2">
      <c r="A116" s="344"/>
      <c r="B116" s="345"/>
      <c r="C116" s="289" t="s">
        <v>572</v>
      </c>
      <c r="D116" s="364"/>
      <c r="E116" s="364"/>
      <c r="F116" s="349"/>
      <c r="G116" s="349"/>
      <c r="H116" s="349"/>
      <c r="I116" s="349"/>
      <c r="J116" s="365"/>
      <c r="K116" s="349"/>
      <c r="L116" s="365"/>
      <c r="M116" s="366"/>
      <c r="N116" s="367"/>
      <c r="V116" s="324"/>
      <c r="W116" s="328"/>
      <c r="X116" s="328"/>
      <c r="AD116" s="328"/>
      <c r="AE116" s="387"/>
    </row>
    <row r="117" spans="1:32" s="277" customFormat="1" ht="22.5" x14ac:dyDescent="0.2">
      <c r="A117" s="329" t="s">
        <v>346</v>
      </c>
      <c r="B117" s="330" t="s">
        <v>573</v>
      </c>
      <c r="C117" s="331" t="s">
        <v>574</v>
      </c>
      <c r="D117" s="331"/>
      <c r="E117" s="331"/>
      <c r="F117" s="332" t="s">
        <v>281</v>
      </c>
      <c r="G117" s="332"/>
      <c r="H117" s="332"/>
      <c r="I117" s="332" t="s">
        <v>285</v>
      </c>
      <c r="J117" s="333">
        <v>17844.75</v>
      </c>
      <c r="K117" s="332" t="s">
        <v>575</v>
      </c>
      <c r="L117" s="333">
        <v>7794.22</v>
      </c>
      <c r="M117" s="332" t="s">
        <v>289</v>
      </c>
      <c r="N117" s="334">
        <v>53936</v>
      </c>
      <c r="V117" s="324"/>
      <c r="W117" s="328"/>
      <c r="X117" s="328" t="s">
        <v>574</v>
      </c>
      <c r="AD117" s="328"/>
      <c r="AE117" s="387"/>
    </row>
    <row r="118" spans="1:32" s="277" customFormat="1" ht="12" x14ac:dyDescent="0.2">
      <c r="A118" s="344"/>
      <c r="B118" s="345"/>
      <c r="C118" s="289" t="s">
        <v>463</v>
      </c>
      <c r="D118" s="364"/>
      <c r="E118" s="364"/>
      <c r="F118" s="349"/>
      <c r="G118" s="349"/>
      <c r="H118" s="349"/>
      <c r="I118" s="349"/>
      <c r="J118" s="365"/>
      <c r="K118" s="349"/>
      <c r="L118" s="365"/>
      <c r="M118" s="366"/>
      <c r="N118" s="367"/>
      <c r="V118" s="324"/>
      <c r="W118" s="328"/>
      <c r="X118" s="328"/>
      <c r="AD118" s="328"/>
      <c r="AE118" s="387"/>
    </row>
    <row r="119" spans="1:32" s="277" customFormat="1" ht="12" x14ac:dyDescent="0.2">
      <c r="A119" s="346"/>
      <c r="B119" s="347"/>
      <c r="C119" s="284" t="s">
        <v>576</v>
      </c>
      <c r="D119" s="284"/>
      <c r="E119" s="284"/>
      <c r="F119" s="284"/>
      <c r="G119" s="284"/>
      <c r="H119" s="284"/>
      <c r="I119" s="284"/>
      <c r="J119" s="284"/>
      <c r="K119" s="284"/>
      <c r="L119" s="284"/>
      <c r="M119" s="284"/>
      <c r="N119" s="348"/>
      <c r="V119" s="324"/>
      <c r="W119" s="328"/>
      <c r="X119" s="328"/>
      <c r="AD119" s="328"/>
      <c r="AE119" s="387"/>
      <c r="AF119" s="282" t="s">
        <v>576</v>
      </c>
    </row>
    <row r="120" spans="1:32" s="277" customFormat="1" ht="22.5" x14ac:dyDescent="0.2">
      <c r="A120" s="368"/>
      <c r="B120" s="336" t="s">
        <v>577</v>
      </c>
      <c r="C120" s="284" t="s">
        <v>578</v>
      </c>
      <c r="D120" s="284"/>
      <c r="E120" s="284"/>
      <c r="F120" s="284"/>
      <c r="G120" s="284"/>
      <c r="H120" s="284"/>
      <c r="I120" s="284"/>
      <c r="J120" s="284"/>
      <c r="K120" s="284"/>
      <c r="L120" s="284"/>
      <c r="M120" s="284"/>
      <c r="N120" s="348"/>
      <c r="V120" s="324"/>
      <c r="W120" s="328"/>
      <c r="X120" s="328"/>
      <c r="Z120" s="282" t="s">
        <v>578</v>
      </c>
      <c r="AD120" s="328"/>
      <c r="AE120" s="387"/>
    </row>
    <row r="121" spans="1:32" s="277" customFormat="1" ht="22.5" x14ac:dyDescent="0.2">
      <c r="A121" s="329" t="s">
        <v>579</v>
      </c>
      <c r="B121" s="330" t="s">
        <v>580</v>
      </c>
      <c r="C121" s="331" t="s">
        <v>581</v>
      </c>
      <c r="D121" s="331"/>
      <c r="E121" s="331"/>
      <c r="F121" s="332" t="s">
        <v>394</v>
      </c>
      <c r="G121" s="332"/>
      <c r="H121" s="332"/>
      <c r="I121" s="332" t="s">
        <v>285</v>
      </c>
      <c r="J121" s="333">
        <v>4019.79</v>
      </c>
      <c r="K121" s="332" t="s">
        <v>395</v>
      </c>
      <c r="L121" s="333">
        <v>1763.58</v>
      </c>
      <c r="M121" s="332" t="s">
        <v>289</v>
      </c>
      <c r="N121" s="334">
        <v>12204</v>
      </c>
      <c r="V121" s="324"/>
      <c r="W121" s="328"/>
      <c r="X121" s="328" t="s">
        <v>581</v>
      </c>
      <c r="AD121" s="328"/>
      <c r="AE121" s="387"/>
    </row>
    <row r="122" spans="1:32" s="277" customFormat="1" ht="12" x14ac:dyDescent="0.2">
      <c r="A122" s="344"/>
      <c r="B122" s="345"/>
      <c r="C122" s="289" t="s">
        <v>396</v>
      </c>
      <c r="D122" s="364"/>
      <c r="E122" s="364"/>
      <c r="F122" s="349"/>
      <c r="G122" s="349"/>
      <c r="H122" s="349"/>
      <c r="I122" s="349"/>
      <c r="J122" s="365"/>
      <c r="K122" s="349"/>
      <c r="L122" s="365"/>
      <c r="M122" s="366"/>
      <c r="N122" s="367"/>
      <c r="V122" s="324"/>
      <c r="W122" s="328"/>
      <c r="X122" s="328"/>
      <c r="AD122" s="328"/>
      <c r="AE122" s="387"/>
    </row>
    <row r="123" spans="1:32" s="277" customFormat="1" ht="12" x14ac:dyDescent="0.2">
      <c r="A123" s="346"/>
      <c r="B123" s="347"/>
      <c r="C123" s="284" t="s">
        <v>582</v>
      </c>
      <c r="D123" s="284"/>
      <c r="E123" s="284"/>
      <c r="F123" s="284"/>
      <c r="G123" s="284"/>
      <c r="H123" s="284"/>
      <c r="I123" s="284"/>
      <c r="J123" s="284"/>
      <c r="K123" s="284"/>
      <c r="L123" s="284"/>
      <c r="M123" s="284"/>
      <c r="N123" s="348"/>
      <c r="V123" s="324"/>
      <c r="W123" s="328"/>
      <c r="X123" s="328"/>
      <c r="AD123" s="328"/>
      <c r="AE123" s="387"/>
      <c r="AF123" s="282" t="s">
        <v>582</v>
      </c>
    </row>
    <row r="124" spans="1:32" s="277" customFormat="1" ht="22.5" x14ac:dyDescent="0.2">
      <c r="A124" s="368"/>
      <c r="B124" s="336" t="s">
        <v>397</v>
      </c>
      <c r="C124" s="284" t="s">
        <v>398</v>
      </c>
      <c r="D124" s="284"/>
      <c r="E124" s="284"/>
      <c r="F124" s="284"/>
      <c r="G124" s="284"/>
      <c r="H124" s="284"/>
      <c r="I124" s="284"/>
      <c r="J124" s="284"/>
      <c r="K124" s="284"/>
      <c r="L124" s="284"/>
      <c r="M124" s="284"/>
      <c r="N124" s="348"/>
      <c r="V124" s="324"/>
      <c r="W124" s="328"/>
      <c r="X124" s="328"/>
      <c r="Z124" s="282" t="s">
        <v>398</v>
      </c>
      <c r="AD124" s="328"/>
      <c r="AE124" s="387"/>
    </row>
    <row r="125" spans="1:32" s="277" customFormat="1" ht="22.5" x14ac:dyDescent="0.2">
      <c r="A125" s="329" t="s">
        <v>363</v>
      </c>
      <c r="B125" s="330" t="s">
        <v>573</v>
      </c>
      <c r="C125" s="331" t="s">
        <v>583</v>
      </c>
      <c r="D125" s="331"/>
      <c r="E125" s="331"/>
      <c r="F125" s="332" t="s">
        <v>281</v>
      </c>
      <c r="G125" s="332"/>
      <c r="H125" s="332"/>
      <c r="I125" s="332" t="s">
        <v>285</v>
      </c>
      <c r="J125" s="333">
        <v>3799.14</v>
      </c>
      <c r="K125" s="332" t="s">
        <v>470</v>
      </c>
      <c r="L125" s="333">
        <v>1679.91</v>
      </c>
      <c r="M125" s="332" t="s">
        <v>289</v>
      </c>
      <c r="N125" s="334">
        <v>11625</v>
      </c>
      <c r="V125" s="324"/>
      <c r="W125" s="328"/>
      <c r="X125" s="328" t="s">
        <v>583</v>
      </c>
      <c r="AD125" s="328"/>
      <c r="AE125" s="387"/>
    </row>
    <row r="126" spans="1:32" s="277" customFormat="1" ht="12" x14ac:dyDescent="0.2">
      <c r="A126" s="344"/>
      <c r="B126" s="345"/>
      <c r="C126" s="289" t="s">
        <v>463</v>
      </c>
      <c r="D126" s="364"/>
      <c r="E126" s="364"/>
      <c r="F126" s="349"/>
      <c r="G126" s="349"/>
      <c r="H126" s="349"/>
      <c r="I126" s="349"/>
      <c r="J126" s="365"/>
      <c r="K126" s="349"/>
      <c r="L126" s="365"/>
      <c r="M126" s="366"/>
      <c r="N126" s="367"/>
      <c r="V126" s="324"/>
      <c r="W126" s="328"/>
      <c r="X126" s="328"/>
      <c r="AD126" s="328"/>
      <c r="AE126" s="387"/>
    </row>
    <row r="127" spans="1:32" s="277" customFormat="1" ht="12" x14ac:dyDescent="0.2">
      <c r="A127" s="346"/>
      <c r="B127" s="347"/>
      <c r="C127" s="284" t="s">
        <v>584</v>
      </c>
      <c r="D127" s="284"/>
      <c r="E127" s="284"/>
      <c r="F127" s="284"/>
      <c r="G127" s="284"/>
      <c r="H127" s="284"/>
      <c r="I127" s="284"/>
      <c r="J127" s="284"/>
      <c r="K127" s="284"/>
      <c r="L127" s="284"/>
      <c r="M127" s="284"/>
      <c r="N127" s="348"/>
      <c r="V127" s="324"/>
      <c r="W127" s="328"/>
      <c r="X127" s="328"/>
      <c r="AD127" s="328"/>
      <c r="AE127" s="387"/>
      <c r="AF127" s="282" t="s">
        <v>584</v>
      </c>
    </row>
    <row r="128" spans="1:32" s="277" customFormat="1" ht="22.5" x14ac:dyDescent="0.2">
      <c r="A128" s="368"/>
      <c r="B128" s="336" t="s">
        <v>471</v>
      </c>
      <c r="C128" s="284" t="s">
        <v>472</v>
      </c>
      <c r="D128" s="284"/>
      <c r="E128" s="284"/>
      <c r="F128" s="284"/>
      <c r="G128" s="284"/>
      <c r="H128" s="284"/>
      <c r="I128" s="284"/>
      <c r="J128" s="284"/>
      <c r="K128" s="284"/>
      <c r="L128" s="284"/>
      <c r="M128" s="284"/>
      <c r="N128" s="348"/>
      <c r="V128" s="324"/>
      <c r="W128" s="328"/>
      <c r="X128" s="328"/>
      <c r="Z128" s="282" t="s">
        <v>472</v>
      </c>
      <c r="AD128" s="328"/>
      <c r="AE128" s="387"/>
    </row>
    <row r="129" spans="1:32" s="277" customFormat="1" ht="33.75" x14ac:dyDescent="0.2">
      <c r="A129" s="329" t="s">
        <v>585</v>
      </c>
      <c r="B129" s="330" t="s">
        <v>586</v>
      </c>
      <c r="C129" s="331" t="s">
        <v>587</v>
      </c>
      <c r="D129" s="331"/>
      <c r="E129" s="331"/>
      <c r="F129" s="332" t="s">
        <v>588</v>
      </c>
      <c r="G129" s="332"/>
      <c r="H129" s="332"/>
      <c r="I129" s="332" t="s">
        <v>278</v>
      </c>
      <c r="J129" s="333"/>
      <c r="K129" s="332"/>
      <c r="L129" s="333"/>
      <c r="M129" s="332"/>
      <c r="N129" s="334"/>
      <c r="V129" s="324"/>
      <c r="W129" s="328"/>
      <c r="X129" s="328" t="s">
        <v>587</v>
      </c>
      <c r="AD129" s="328"/>
      <c r="AE129" s="387"/>
    </row>
    <row r="130" spans="1:32" s="277" customFormat="1" ht="33.75" x14ac:dyDescent="0.2">
      <c r="A130" s="368"/>
      <c r="B130" s="336" t="s">
        <v>512</v>
      </c>
      <c r="C130" s="284" t="s">
        <v>513</v>
      </c>
      <c r="D130" s="284"/>
      <c r="E130" s="284"/>
      <c r="F130" s="284"/>
      <c r="G130" s="284"/>
      <c r="H130" s="284"/>
      <c r="I130" s="284"/>
      <c r="J130" s="284"/>
      <c r="K130" s="284"/>
      <c r="L130" s="284"/>
      <c r="M130" s="284"/>
      <c r="N130" s="348"/>
      <c r="V130" s="324"/>
      <c r="W130" s="328"/>
      <c r="X130" s="328"/>
      <c r="Z130" s="282" t="s">
        <v>513</v>
      </c>
      <c r="AD130" s="328"/>
      <c r="AE130" s="387"/>
    </row>
    <row r="131" spans="1:32" s="277" customFormat="1" ht="12" x14ac:dyDescent="0.2">
      <c r="A131" s="335"/>
      <c r="B131" s="336" t="s">
        <v>278</v>
      </c>
      <c r="C131" s="284" t="s">
        <v>126</v>
      </c>
      <c r="D131" s="284"/>
      <c r="E131" s="284"/>
      <c r="F131" s="337"/>
      <c r="G131" s="337"/>
      <c r="H131" s="337"/>
      <c r="I131" s="337"/>
      <c r="J131" s="338">
        <v>38.5</v>
      </c>
      <c r="K131" s="337" t="s">
        <v>515</v>
      </c>
      <c r="L131" s="338">
        <v>46.2</v>
      </c>
      <c r="M131" s="337" t="s">
        <v>282</v>
      </c>
      <c r="N131" s="339">
        <v>1002</v>
      </c>
      <c r="V131" s="324"/>
      <c r="W131" s="328"/>
      <c r="X131" s="328"/>
      <c r="AA131" s="282" t="s">
        <v>126</v>
      </c>
      <c r="AD131" s="328"/>
      <c r="AE131" s="387"/>
    </row>
    <row r="132" spans="1:32" s="277" customFormat="1" ht="12" x14ac:dyDescent="0.2">
      <c r="A132" s="335"/>
      <c r="B132" s="336" t="s">
        <v>283</v>
      </c>
      <c r="C132" s="284" t="s">
        <v>127</v>
      </c>
      <c r="D132" s="284"/>
      <c r="E132" s="284"/>
      <c r="F132" s="337"/>
      <c r="G132" s="337"/>
      <c r="H132" s="337"/>
      <c r="I132" s="337"/>
      <c r="J132" s="338">
        <v>38.82</v>
      </c>
      <c r="K132" s="337" t="s">
        <v>515</v>
      </c>
      <c r="L132" s="338">
        <v>46.58</v>
      </c>
      <c r="M132" s="337" t="s">
        <v>284</v>
      </c>
      <c r="N132" s="339">
        <v>403</v>
      </c>
      <c r="V132" s="324"/>
      <c r="W132" s="328"/>
      <c r="X132" s="328"/>
      <c r="AA132" s="282" t="s">
        <v>127</v>
      </c>
      <c r="AD132" s="328"/>
      <c r="AE132" s="387"/>
    </row>
    <row r="133" spans="1:32" s="277" customFormat="1" ht="12" x14ac:dyDescent="0.2">
      <c r="A133" s="335"/>
      <c r="B133" s="336" t="s">
        <v>287</v>
      </c>
      <c r="C133" s="284" t="s">
        <v>288</v>
      </c>
      <c r="D133" s="284"/>
      <c r="E133" s="284"/>
      <c r="F133" s="337"/>
      <c r="G133" s="337"/>
      <c r="H133" s="337"/>
      <c r="I133" s="337"/>
      <c r="J133" s="338">
        <v>0.77</v>
      </c>
      <c r="K133" s="337"/>
      <c r="L133" s="338">
        <v>0.77</v>
      </c>
      <c r="M133" s="337" t="s">
        <v>289</v>
      </c>
      <c r="N133" s="339">
        <v>5</v>
      </c>
      <c r="V133" s="324"/>
      <c r="W133" s="328"/>
      <c r="X133" s="328"/>
      <c r="AA133" s="282" t="s">
        <v>288</v>
      </c>
      <c r="AD133" s="328"/>
      <c r="AE133" s="387"/>
    </row>
    <row r="134" spans="1:32" s="277" customFormat="1" ht="12" x14ac:dyDescent="0.2">
      <c r="A134" s="335"/>
      <c r="B134" s="336"/>
      <c r="C134" s="284" t="s">
        <v>290</v>
      </c>
      <c r="D134" s="284"/>
      <c r="E134" s="284"/>
      <c r="F134" s="337" t="s">
        <v>291</v>
      </c>
      <c r="G134" s="337" t="s">
        <v>589</v>
      </c>
      <c r="H134" s="337" t="s">
        <v>515</v>
      </c>
      <c r="I134" s="337" t="s">
        <v>590</v>
      </c>
      <c r="J134" s="338"/>
      <c r="K134" s="337"/>
      <c r="L134" s="338"/>
      <c r="M134" s="337"/>
      <c r="N134" s="339"/>
      <c r="V134" s="324"/>
      <c r="W134" s="328"/>
      <c r="X134" s="328"/>
      <c r="AB134" s="282" t="s">
        <v>290</v>
      </c>
      <c r="AD134" s="328"/>
      <c r="AE134" s="387"/>
    </row>
    <row r="135" spans="1:32" s="277" customFormat="1" ht="12" x14ac:dyDescent="0.2">
      <c r="A135" s="335"/>
      <c r="B135" s="336"/>
      <c r="C135" s="340" t="s">
        <v>295</v>
      </c>
      <c r="D135" s="340"/>
      <c r="E135" s="340"/>
      <c r="F135" s="341"/>
      <c r="G135" s="341"/>
      <c r="H135" s="341"/>
      <c r="I135" s="341"/>
      <c r="J135" s="342">
        <v>78.09</v>
      </c>
      <c r="K135" s="341"/>
      <c r="L135" s="342">
        <v>93.55</v>
      </c>
      <c r="M135" s="341"/>
      <c r="N135" s="343"/>
      <c r="V135" s="324"/>
      <c r="W135" s="328"/>
      <c r="X135" s="328"/>
      <c r="AC135" s="282" t="s">
        <v>295</v>
      </c>
      <c r="AD135" s="328"/>
      <c r="AE135" s="387"/>
    </row>
    <row r="136" spans="1:32" s="277" customFormat="1" ht="12" x14ac:dyDescent="0.2">
      <c r="A136" s="335"/>
      <c r="B136" s="336"/>
      <c r="C136" s="284" t="s">
        <v>296</v>
      </c>
      <c r="D136" s="284"/>
      <c r="E136" s="284"/>
      <c r="F136" s="337"/>
      <c r="G136" s="337"/>
      <c r="H136" s="337"/>
      <c r="I136" s="337"/>
      <c r="J136" s="338"/>
      <c r="K136" s="337"/>
      <c r="L136" s="338">
        <v>46.2</v>
      </c>
      <c r="M136" s="337"/>
      <c r="N136" s="339">
        <v>1002</v>
      </c>
      <c r="V136" s="324"/>
      <c r="W136" s="328"/>
      <c r="X136" s="328"/>
      <c r="AB136" s="282" t="s">
        <v>296</v>
      </c>
      <c r="AD136" s="328"/>
      <c r="AE136" s="387"/>
    </row>
    <row r="137" spans="1:32" s="277" customFormat="1" ht="33.75" x14ac:dyDescent="0.2">
      <c r="A137" s="335"/>
      <c r="B137" s="336" t="s">
        <v>311</v>
      </c>
      <c r="C137" s="284" t="s">
        <v>312</v>
      </c>
      <c r="D137" s="284"/>
      <c r="E137" s="284"/>
      <c r="F137" s="337" t="s">
        <v>299</v>
      </c>
      <c r="G137" s="337" t="s">
        <v>313</v>
      </c>
      <c r="H137" s="337"/>
      <c r="I137" s="337" t="s">
        <v>313</v>
      </c>
      <c r="J137" s="338"/>
      <c r="K137" s="337"/>
      <c r="L137" s="338">
        <v>41.58</v>
      </c>
      <c r="M137" s="337"/>
      <c r="N137" s="339">
        <v>902</v>
      </c>
      <c r="V137" s="324"/>
      <c r="W137" s="328"/>
      <c r="X137" s="328"/>
      <c r="AB137" s="282" t="s">
        <v>312</v>
      </c>
      <c r="AD137" s="328"/>
      <c r="AE137" s="387"/>
    </row>
    <row r="138" spans="1:32" s="277" customFormat="1" ht="33.75" x14ac:dyDescent="0.2">
      <c r="A138" s="335"/>
      <c r="B138" s="336" t="s">
        <v>314</v>
      </c>
      <c r="C138" s="284" t="s">
        <v>315</v>
      </c>
      <c r="D138" s="284"/>
      <c r="E138" s="284"/>
      <c r="F138" s="337" t="s">
        <v>299</v>
      </c>
      <c r="G138" s="337" t="s">
        <v>316</v>
      </c>
      <c r="H138" s="337"/>
      <c r="I138" s="337" t="s">
        <v>316</v>
      </c>
      <c r="J138" s="338"/>
      <c r="K138" s="337"/>
      <c r="L138" s="338">
        <v>21.25</v>
      </c>
      <c r="M138" s="337"/>
      <c r="N138" s="339">
        <v>461</v>
      </c>
      <c r="V138" s="324"/>
      <c r="W138" s="328"/>
      <c r="X138" s="328"/>
      <c r="AB138" s="282" t="s">
        <v>315</v>
      </c>
      <c r="AD138" s="328"/>
      <c r="AE138" s="387"/>
    </row>
    <row r="139" spans="1:32" s="277" customFormat="1" ht="12" x14ac:dyDescent="0.2">
      <c r="A139" s="344"/>
      <c r="B139" s="345"/>
      <c r="C139" s="331" t="s">
        <v>304</v>
      </c>
      <c r="D139" s="331"/>
      <c r="E139" s="331"/>
      <c r="F139" s="332"/>
      <c r="G139" s="332"/>
      <c r="H139" s="332"/>
      <c r="I139" s="332"/>
      <c r="J139" s="333"/>
      <c r="K139" s="332"/>
      <c r="L139" s="333">
        <v>156.38</v>
      </c>
      <c r="M139" s="341"/>
      <c r="N139" s="334">
        <v>2773</v>
      </c>
      <c r="V139" s="324"/>
      <c r="W139" s="328"/>
      <c r="X139" s="328"/>
      <c r="AD139" s="328" t="s">
        <v>304</v>
      </c>
      <c r="AE139" s="387"/>
    </row>
    <row r="140" spans="1:32" s="277" customFormat="1" ht="22.5" x14ac:dyDescent="0.2">
      <c r="A140" s="329" t="s">
        <v>591</v>
      </c>
      <c r="B140" s="330" t="s">
        <v>592</v>
      </c>
      <c r="C140" s="331" t="s">
        <v>593</v>
      </c>
      <c r="D140" s="331"/>
      <c r="E140" s="331"/>
      <c r="F140" s="332" t="s">
        <v>281</v>
      </c>
      <c r="G140" s="332"/>
      <c r="H140" s="332"/>
      <c r="I140" s="332" t="s">
        <v>585</v>
      </c>
      <c r="J140" s="333">
        <v>202.98</v>
      </c>
      <c r="K140" s="332" t="s">
        <v>575</v>
      </c>
      <c r="L140" s="333">
        <v>354.62</v>
      </c>
      <c r="M140" s="332" t="s">
        <v>289</v>
      </c>
      <c r="N140" s="334">
        <v>2454</v>
      </c>
      <c r="V140" s="324"/>
      <c r="W140" s="328"/>
      <c r="X140" s="328" t="s">
        <v>593</v>
      </c>
      <c r="AD140" s="328"/>
      <c r="AE140" s="387"/>
    </row>
    <row r="141" spans="1:32" s="277" customFormat="1" ht="12" x14ac:dyDescent="0.2">
      <c r="A141" s="344"/>
      <c r="B141" s="345"/>
      <c r="C141" s="289" t="s">
        <v>463</v>
      </c>
      <c r="D141" s="364"/>
      <c r="E141" s="364"/>
      <c r="F141" s="349"/>
      <c r="G141" s="349"/>
      <c r="H141" s="349"/>
      <c r="I141" s="349"/>
      <c r="J141" s="365"/>
      <c r="K141" s="349"/>
      <c r="L141" s="365"/>
      <c r="M141" s="366"/>
      <c r="N141" s="367"/>
      <c r="V141" s="324"/>
      <c r="W141" s="328"/>
      <c r="X141" s="328"/>
      <c r="AD141" s="328"/>
      <c r="AE141" s="387"/>
    </row>
    <row r="142" spans="1:32" s="277" customFormat="1" ht="12" x14ac:dyDescent="0.2">
      <c r="A142" s="346"/>
      <c r="B142" s="347"/>
      <c r="C142" s="284" t="s">
        <v>594</v>
      </c>
      <c r="D142" s="284"/>
      <c r="E142" s="284"/>
      <c r="F142" s="284"/>
      <c r="G142" s="284"/>
      <c r="H142" s="284"/>
      <c r="I142" s="284"/>
      <c r="J142" s="284"/>
      <c r="K142" s="284"/>
      <c r="L142" s="284"/>
      <c r="M142" s="284"/>
      <c r="N142" s="348"/>
      <c r="V142" s="324"/>
      <c r="W142" s="328"/>
      <c r="X142" s="328"/>
      <c r="Y142" s="282" t="s">
        <v>594</v>
      </c>
      <c r="AD142" s="328"/>
      <c r="AE142" s="387"/>
    </row>
    <row r="143" spans="1:32" s="277" customFormat="1" ht="12" x14ac:dyDescent="0.2">
      <c r="A143" s="346"/>
      <c r="B143" s="347"/>
      <c r="C143" s="284" t="s">
        <v>595</v>
      </c>
      <c r="D143" s="284"/>
      <c r="E143" s="284"/>
      <c r="F143" s="284"/>
      <c r="G143" s="284"/>
      <c r="H143" s="284"/>
      <c r="I143" s="284"/>
      <c r="J143" s="284"/>
      <c r="K143" s="284"/>
      <c r="L143" s="284"/>
      <c r="M143" s="284"/>
      <c r="N143" s="348"/>
      <c r="V143" s="324"/>
      <c r="W143" s="328"/>
      <c r="X143" s="328"/>
      <c r="AD143" s="328"/>
      <c r="AE143" s="387"/>
      <c r="AF143" s="282" t="s">
        <v>595</v>
      </c>
    </row>
    <row r="144" spans="1:32" s="277" customFormat="1" ht="22.5" x14ac:dyDescent="0.2">
      <c r="A144" s="368"/>
      <c r="B144" s="336" t="s">
        <v>577</v>
      </c>
      <c r="C144" s="284" t="s">
        <v>578</v>
      </c>
      <c r="D144" s="284"/>
      <c r="E144" s="284"/>
      <c r="F144" s="284"/>
      <c r="G144" s="284"/>
      <c r="H144" s="284"/>
      <c r="I144" s="284"/>
      <c r="J144" s="284"/>
      <c r="K144" s="284"/>
      <c r="L144" s="284"/>
      <c r="M144" s="284"/>
      <c r="N144" s="348"/>
      <c r="V144" s="324"/>
      <c r="W144" s="328"/>
      <c r="X144" s="328"/>
      <c r="Z144" s="282" t="s">
        <v>578</v>
      </c>
      <c r="AD144" s="328"/>
      <c r="AE144" s="387"/>
    </row>
    <row r="145" spans="1:32" s="277" customFormat="1" ht="22.5" x14ac:dyDescent="0.2">
      <c r="A145" s="329" t="s">
        <v>596</v>
      </c>
      <c r="B145" s="330" t="s">
        <v>592</v>
      </c>
      <c r="C145" s="331" t="s">
        <v>597</v>
      </c>
      <c r="D145" s="331"/>
      <c r="E145" s="331"/>
      <c r="F145" s="332" t="s">
        <v>281</v>
      </c>
      <c r="G145" s="332"/>
      <c r="H145" s="332"/>
      <c r="I145" s="332" t="s">
        <v>585</v>
      </c>
      <c r="J145" s="333">
        <v>184.17</v>
      </c>
      <c r="K145" s="332" t="s">
        <v>575</v>
      </c>
      <c r="L145" s="333">
        <v>321.82</v>
      </c>
      <c r="M145" s="332" t="s">
        <v>289</v>
      </c>
      <c r="N145" s="334">
        <v>2227</v>
      </c>
      <c r="V145" s="324"/>
      <c r="W145" s="328"/>
      <c r="X145" s="328" t="s">
        <v>597</v>
      </c>
      <c r="AD145" s="328"/>
      <c r="AE145" s="387"/>
    </row>
    <row r="146" spans="1:32" s="277" customFormat="1" ht="12" x14ac:dyDescent="0.2">
      <c r="A146" s="344"/>
      <c r="B146" s="345"/>
      <c r="C146" s="289" t="s">
        <v>463</v>
      </c>
      <c r="D146" s="364"/>
      <c r="E146" s="364"/>
      <c r="F146" s="349"/>
      <c r="G146" s="349"/>
      <c r="H146" s="349"/>
      <c r="I146" s="349"/>
      <c r="J146" s="365"/>
      <c r="K146" s="349"/>
      <c r="L146" s="365"/>
      <c r="M146" s="366"/>
      <c r="N146" s="367"/>
      <c r="V146" s="324"/>
      <c r="W146" s="328"/>
      <c r="X146" s="328"/>
      <c r="AD146" s="328"/>
      <c r="AE146" s="387"/>
    </row>
    <row r="147" spans="1:32" s="277" customFormat="1" ht="12" x14ac:dyDescent="0.2">
      <c r="A147" s="346"/>
      <c r="B147" s="347"/>
      <c r="C147" s="284" t="s">
        <v>594</v>
      </c>
      <c r="D147" s="284"/>
      <c r="E147" s="284"/>
      <c r="F147" s="284"/>
      <c r="G147" s="284"/>
      <c r="H147" s="284"/>
      <c r="I147" s="284"/>
      <c r="J147" s="284"/>
      <c r="K147" s="284"/>
      <c r="L147" s="284"/>
      <c r="M147" s="284"/>
      <c r="N147" s="348"/>
      <c r="V147" s="324"/>
      <c r="W147" s="328"/>
      <c r="X147" s="328"/>
      <c r="Y147" s="282" t="s">
        <v>594</v>
      </c>
      <c r="AD147" s="328"/>
      <c r="AE147" s="387"/>
    </row>
    <row r="148" spans="1:32" s="277" customFormat="1" ht="12" x14ac:dyDescent="0.2">
      <c r="A148" s="346"/>
      <c r="B148" s="347"/>
      <c r="C148" s="284" t="s">
        <v>598</v>
      </c>
      <c r="D148" s="284"/>
      <c r="E148" s="284"/>
      <c r="F148" s="284"/>
      <c r="G148" s="284"/>
      <c r="H148" s="284"/>
      <c r="I148" s="284"/>
      <c r="J148" s="284"/>
      <c r="K148" s="284"/>
      <c r="L148" s="284"/>
      <c r="M148" s="284"/>
      <c r="N148" s="348"/>
      <c r="V148" s="324"/>
      <c r="W148" s="328"/>
      <c r="X148" s="328"/>
      <c r="AD148" s="328"/>
      <c r="AE148" s="387"/>
      <c r="AF148" s="282" t="s">
        <v>598</v>
      </c>
    </row>
    <row r="149" spans="1:32" s="277" customFormat="1" ht="22.5" x14ac:dyDescent="0.2">
      <c r="A149" s="368"/>
      <c r="B149" s="336" t="s">
        <v>577</v>
      </c>
      <c r="C149" s="284" t="s">
        <v>578</v>
      </c>
      <c r="D149" s="284"/>
      <c r="E149" s="284"/>
      <c r="F149" s="284"/>
      <c r="G149" s="284"/>
      <c r="H149" s="284"/>
      <c r="I149" s="284"/>
      <c r="J149" s="284"/>
      <c r="K149" s="284"/>
      <c r="L149" s="284"/>
      <c r="M149" s="284"/>
      <c r="N149" s="348"/>
      <c r="V149" s="324"/>
      <c r="W149" s="328"/>
      <c r="X149" s="328"/>
      <c r="Z149" s="282" t="s">
        <v>578</v>
      </c>
      <c r="AD149" s="328"/>
      <c r="AE149" s="387"/>
    </row>
    <row r="150" spans="1:32" s="277" customFormat="1" ht="22.5" x14ac:dyDescent="0.2">
      <c r="A150" s="329" t="s">
        <v>599</v>
      </c>
      <c r="B150" s="330" t="s">
        <v>600</v>
      </c>
      <c r="C150" s="331" t="s">
        <v>601</v>
      </c>
      <c r="D150" s="331"/>
      <c r="E150" s="331"/>
      <c r="F150" s="332" t="s">
        <v>281</v>
      </c>
      <c r="G150" s="332"/>
      <c r="H150" s="332"/>
      <c r="I150" s="332" t="s">
        <v>602</v>
      </c>
      <c r="J150" s="333">
        <v>157.01</v>
      </c>
      <c r="K150" s="332" t="s">
        <v>575</v>
      </c>
      <c r="L150" s="333">
        <v>3954.62</v>
      </c>
      <c r="M150" s="332" t="s">
        <v>289</v>
      </c>
      <c r="N150" s="334">
        <v>27366</v>
      </c>
      <c r="V150" s="324"/>
      <c r="W150" s="328"/>
      <c r="X150" s="328" t="s">
        <v>601</v>
      </c>
      <c r="AD150" s="328"/>
      <c r="AE150" s="387"/>
    </row>
    <row r="151" spans="1:32" s="277" customFormat="1" ht="12" x14ac:dyDescent="0.2">
      <c r="A151" s="344"/>
      <c r="B151" s="345"/>
      <c r="C151" s="289" t="s">
        <v>463</v>
      </c>
      <c r="D151" s="364"/>
      <c r="E151" s="364"/>
      <c r="F151" s="349"/>
      <c r="G151" s="349"/>
      <c r="H151" s="349"/>
      <c r="I151" s="349"/>
      <c r="J151" s="365"/>
      <c r="K151" s="349"/>
      <c r="L151" s="365"/>
      <c r="M151" s="366"/>
      <c r="N151" s="367"/>
      <c r="V151" s="324"/>
      <c r="W151" s="328"/>
      <c r="X151" s="328"/>
      <c r="AD151" s="328"/>
      <c r="AE151" s="387"/>
    </row>
    <row r="152" spans="1:32" s="277" customFormat="1" ht="12" x14ac:dyDescent="0.2">
      <c r="A152" s="346"/>
      <c r="B152" s="347"/>
      <c r="C152" s="284" t="s">
        <v>603</v>
      </c>
      <c r="D152" s="284"/>
      <c r="E152" s="284"/>
      <c r="F152" s="284"/>
      <c r="G152" s="284"/>
      <c r="H152" s="284"/>
      <c r="I152" s="284"/>
      <c r="J152" s="284"/>
      <c r="K152" s="284"/>
      <c r="L152" s="284"/>
      <c r="M152" s="284"/>
      <c r="N152" s="348"/>
      <c r="V152" s="324"/>
      <c r="W152" s="328"/>
      <c r="X152" s="328"/>
      <c r="AD152" s="328"/>
      <c r="AE152" s="387"/>
      <c r="AF152" s="282" t="s">
        <v>603</v>
      </c>
    </row>
    <row r="153" spans="1:32" s="277" customFormat="1" ht="22.5" x14ac:dyDescent="0.2">
      <c r="A153" s="368"/>
      <c r="B153" s="336" t="s">
        <v>577</v>
      </c>
      <c r="C153" s="284" t="s">
        <v>578</v>
      </c>
      <c r="D153" s="284"/>
      <c r="E153" s="284"/>
      <c r="F153" s="284"/>
      <c r="G153" s="284"/>
      <c r="H153" s="284"/>
      <c r="I153" s="284"/>
      <c r="J153" s="284"/>
      <c r="K153" s="284"/>
      <c r="L153" s="284"/>
      <c r="M153" s="284"/>
      <c r="N153" s="348"/>
      <c r="V153" s="324"/>
      <c r="W153" s="328"/>
      <c r="X153" s="328"/>
      <c r="Z153" s="282" t="s">
        <v>578</v>
      </c>
      <c r="AD153" s="328"/>
      <c r="AE153" s="387"/>
    </row>
    <row r="154" spans="1:32" s="277" customFormat="1" ht="22.5" x14ac:dyDescent="0.2">
      <c r="A154" s="329" t="s">
        <v>604</v>
      </c>
      <c r="B154" s="330" t="s">
        <v>592</v>
      </c>
      <c r="C154" s="331" t="s">
        <v>605</v>
      </c>
      <c r="D154" s="331"/>
      <c r="E154" s="331"/>
      <c r="F154" s="332" t="s">
        <v>281</v>
      </c>
      <c r="G154" s="332"/>
      <c r="H154" s="332"/>
      <c r="I154" s="332" t="s">
        <v>602</v>
      </c>
      <c r="J154" s="333">
        <v>641</v>
      </c>
      <c r="K154" s="332" t="s">
        <v>575</v>
      </c>
      <c r="L154" s="333">
        <v>16145.23</v>
      </c>
      <c r="M154" s="332" t="s">
        <v>289</v>
      </c>
      <c r="N154" s="334">
        <v>111725</v>
      </c>
      <c r="V154" s="324"/>
      <c r="W154" s="328"/>
      <c r="X154" s="328" t="s">
        <v>605</v>
      </c>
      <c r="AD154" s="328"/>
      <c r="AE154" s="387"/>
    </row>
    <row r="155" spans="1:32" s="277" customFormat="1" ht="12" x14ac:dyDescent="0.2">
      <c r="A155" s="344"/>
      <c r="B155" s="345"/>
      <c r="C155" s="289" t="s">
        <v>463</v>
      </c>
      <c r="D155" s="364"/>
      <c r="E155" s="364"/>
      <c r="F155" s="349"/>
      <c r="G155" s="349"/>
      <c r="H155" s="349"/>
      <c r="I155" s="349"/>
      <c r="J155" s="365"/>
      <c r="K155" s="349"/>
      <c r="L155" s="365"/>
      <c r="M155" s="366"/>
      <c r="N155" s="367"/>
      <c r="V155" s="324"/>
      <c r="W155" s="328"/>
      <c r="X155" s="328"/>
      <c r="AD155" s="328"/>
      <c r="AE155" s="387"/>
    </row>
    <row r="156" spans="1:32" s="277" customFormat="1" ht="12" x14ac:dyDescent="0.2">
      <c r="A156" s="346"/>
      <c r="B156" s="347"/>
      <c r="C156" s="284" t="s">
        <v>606</v>
      </c>
      <c r="D156" s="284"/>
      <c r="E156" s="284"/>
      <c r="F156" s="284"/>
      <c r="G156" s="284"/>
      <c r="H156" s="284"/>
      <c r="I156" s="284"/>
      <c r="J156" s="284"/>
      <c r="K156" s="284"/>
      <c r="L156" s="284"/>
      <c r="M156" s="284"/>
      <c r="N156" s="348"/>
      <c r="V156" s="324"/>
      <c r="W156" s="328"/>
      <c r="X156" s="328"/>
      <c r="AD156" s="328"/>
      <c r="AE156" s="387"/>
      <c r="AF156" s="282" t="s">
        <v>606</v>
      </c>
    </row>
    <row r="157" spans="1:32" s="277" customFormat="1" ht="22.5" x14ac:dyDescent="0.2">
      <c r="A157" s="368"/>
      <c r="B157" s="336" t="s">
        <v>577</v>
      </c>
      <c r="C157" s="284" t="s">
        <v>578</v>
      </c>
      <c r="D157" s="284"/>
      <c r="E157" s="284"/>
      <c r="F157" s="284"/>
      <c r="G157" s="284"/>
      <c r="H157" s="284"/>
      <c r="I157" s="284"/>
      <c r="J157" s="284"/>
      <c r="K157" s="284"/>
      <c r="L157" s="284"/>
      <c r="M157" s="284"/>
      <c r="N157" s="348"/>
      <c r="V157" s="324"/>
      <c r="W157" s="328"/>
      <c r="X157" s="328"/>
      <c r="Z157" s="282" t="s">
        <v>578</v>
      </c>
      <c r="AD157" s="328"/>
      <c r="AE157" s="387"/>
    </row>
    <row r="158" spans="1:32" s="277" customFormat="1" ht="22.5" x14ac:dyDescent="0.2">
      <c r="A158" s="329" t="s">
        <v>607</v>
      </c>
      <c r="B158" s="330" t="s">
        <v>592</v>
      </c>
      <c r="C158" s="331" t="s">
        <v>608</v>
      </c>
      <c r="D158" s="331"/>
      <c r="E158" s="331"/>
      <c r="F158" s="332" t="s">
        <v>281</v>
      </c>
      <c r="G158" s="332"/>
      <c r="H158" s="332"/>
      <c r="I158" s="332" t="s">
        <v>602</v>
      </c>
      <c r="J158" s="333">
        <v>1623.99</v>
      </c>
      <c r="K158" s="332" t="s">
        <v>575</v>
      </c>
      <c r="L158" s="333">
        <v>40904.19</v>
      </c>
      <c r="M158" s="332" t="s">
        <v>289</v>
      </c>
      <c r="N158" s="334">
        <v>283057</v>
      </c>
      <c r="V158" s="324"/>
      <c r="W158" s="328"/>
      <c r="X158" s="328" t="s">
        <v>608</v>
      </c>
      <c r="AD158" s="328"/>
      <c r="AE158" s="387"/>
    </row>
    <row r="159" spans="1:32" s="277" customFormat="1" ht="12" x14ac:dyDescent="0.2">
      <c r="A159" s="344"/>
      <c r="B159" s="345"/>
      <c r="C159" s="289" t="s">
        <v>463</v>
      </c>
      <c r="D159" s="364"/>
      <c r="E159" s="364"/>
      <c r="F159" s="349"/>
      <c r="G159" s="349"/>
      <c r="H159" s="349"/>
      <c r="I159" s="349"/>
      <c r="J159" s="365"/>
      <c r="K159" s="349"/>
      <c r="L159" s="365"/>
      <c r="M159" s="366"/>
      <c r="N159" s="367"/>
      <c r="V159" s="324"/>
      <c r="W159" s="328"/>
      <c r="X159" s="328"/>
      <c r="AD159" s="328"/>
      <c r="AE159" s="387"/>
    </row>
    <row r="160" spans="1:32" s="277" customFormat="1" ht="12" x14ac:dyDescent="0.2">
      <c r="A160" s="346"/>
      <c r="B160" s="347"/>
      <c r="C160" s="284" t="s">
        <v>609</v>
      </c>
      <c r="D160" s="284"/>
      <c r="E160" s="284"/>
      <c r="F160" s="284"/>
      <c r="G160" s="284"/>
      <c r="H160" s="284"/>
      <c r="I160" s="284"/>
      <c r="J160" s="284"/>
      <c r="K160" s="284"/>
      <c r="L160" s="284"/>
      <c r="M160" s="284"/>
      <c r="N160" s="348"/>
      <c r="V160" s="324"/>
      <c r="W160" s="328"/>
      <c r="X160" s="328"/>
      <c r="AD160" s="328"/>
      <c r="AE160" s="387"/>
      <c r="AF160" s="282" t="s">
        <v>609</v>
      </c>
    </row>
    <row r="161" spans="1:32" s="277" customFormat="1" ht="22.5" x14ac:dyDescent="0.2">
      <c r="A161" s="368"/>
      <c r="B161" s="336" t="s">
        <v>577</v>
      </c>
      <c r="C161" s="284" t="s">
        <v>578</v>
      </c>
      <c r="D161" s="284"/>
      <c r="E161" s="284"/>
      <c r="F161" s="284"/>
      <c r="G161" s="284"/>
      <c r="H161" s="284"/>
      <c r="I161" s="284"/>
      <c r="J161" s="284"/>
      <c r="K161" s="284"/>
      <c r="L161" s="284"/>
      <c r="M161" s="284"/>
      <c r="N161" s="348"/>
      <c r="V161" s="324"/>
      <c r="W161" s="328"/>
      <c r="X161" s="328"/>
      <c r="Z161" s="282" t="s">
        <v>578</v>
      </c>
      <c r="AD161" s="328"/>
      <c r="AE161" s="387"/>
    </row>
    <row r="162" spans="1:32" s="277" customFormat="1" ht="22.5" x14ac:dyDescent="0.2">
      <c r="A162" s="329" t="s">
        <v>610</v>
      </c>
      <c r="B162" s="330" t="s">
        <v>611</v>
      </c>
      <c r="C162" s="331" t="s">
        <v>612</v>
      </c>
      <c r="D162" s="331"/>
      <c r="E162" s="331"/>
      <c r="F162" s="332" t="s">
        <v>281</v>
      </c>
      <c r="G162" s="332"/>
      <c r="H162" s="332"/>
      <c r="I162" s="332" t="s">
        <v>602</v>
      </c>
      <c r="J162" s="333">
        <v>295.83</v>
      </c>
      <c r="K162" s="332" t="s">
        <v>575</v>
      </c>
      <c r="L162" s="333">
        <v>7451.16</v>
      </c>
      <c r="M162" s="332" t="s">
        <v>289</v>
      </c>
      <c r="N162" s="334">
        <v>51562</v>
      </c>
      <c r="V162" s="324"/>
      <c r="W162" s="328"/>
      <c r="X162" s="328" t="s">
        <v>612</v>
      </c>
      <c r="AD162" s="328"/>
      <c r="AE162" s="387"/>
    </row>
    <row r="163" spans="1:32" s="277" customFormat="1" ht="12" x14ac:dyDescent="0.2">
      <c r="A163" s="344"/>
      <c r="B163" s="345"/>
      <c r="C163" s="289" t="s">
        <v>463</v>
      </c>
      <c r="D163" s="364"/>
      <c r="E163" s="364"/>
      <c r="F163" s="349"/>
      <c r="G163" s="349"/>
      <c r="H163" s="349"/>
      <c r="I163" s="349"/>
      <c r="J163" s="365"/>
      <c r="K163" s="349"/>
      <c r="L163" s="365"/>
      <c r="M163" s="366"/>
      <c r="N163" s="367"/>
      <c r="V163" s="324"/>
      <c r="W163" s="328"/>
      <c r="X163" s="328"/>
      <c r="AD163" s="328"/>
      <c r="AE163" s="387"/>
    </row>
    <row r="164" spans="1:32" s="277" customFormat="1" ht="12" x14ac:dyDescent="0.2">
      <c r="A164" s="346"/>
      <c r="B164" s="347"/>
      <c r="C164" s="284" t="s">
        <v>613</v>
      </c>
      <c r="D164" s="284"/>
      <c r="E164" s="284"/>
      <c r="F164" s="284"/>
      <c r="G164" s="284"/>
      <c r="H164" s="284"/>
      <c r="I164" s="284"/>
      <c r="J164" s="284"/>
      <c r="K164" s="284"/>
      <c r="L164" s="284"/>
      <c r="M164" s="284"/>
      <c r="N164" s="348"/>
      <c r="V164" s="324"/>
      <c r="W164" s="328"/>
      <c r="X164" s="328"/>
      <c r="AD164" s="328"/>
      <c r="AE164" s="387"/>
      <c r="AF164" s="282" t="s">
        <v>613</v>
      </c>
    </row>
    <row r="165" spans="1:32" s="277" customFormat="1" ht="22.5" x14ac:dyDescent="0.2">
      <c r="A165" s="368"/>
      <c r="B165" s="336" t="s">
        <v>577</v>
      </c>
      <c r="C165" s="284" t="s">
        <v>578</v>
      </c>
      <c r="D165" s="284"/>
      <c r="E165" s="284"/>
      <c r="F165" s="284"/>
      <c r="G165" s="284"/>
      <c r="H165" s="284"/>
      <c r="I165" s="284"/>
      <c r="J165" s="284"/>
      <c r="K165" s="284"/>
      <c r="L165" s="284"/>
      <c r="M165" s="284"/>
      <c r="N165" s="348"/>
      <c r="V165" s="324"/>
      <c r="W165" s="328"/>
      <c r="X165" s="328"/>
      <c r="Z165" s="282" t="s">
        <v>578</v>
      </c>
      <c r="AD165" s="328"/>
      <c r="AE165" s="387"/>
    </row>
    <row r="166" spans="1:32" s="277" customFormat="1" ht="22.5" x14ac:dyDescent="0.2">
      <c r="A166" s="329" t="s">
        <v>614</v>
      </c>
      <c r="B166" s="330" t="s">
        <v>615</v>
      </c>
      <c r="C166" s="331" t="s">
        <v>616</v>
      </c>
      <c r="D166" s="331"/>
      <c r="E166" s="331"/>
      <c r="F166" s="332" t="s">
        <v>281</v>
      </c>
      <c r="G166" s="332"/>
      <c r="H166" s="332"/>
      <c r="I166" s="332" t="s">
        <v>617</v>
      </c>
      <c r="J166" s="333">
        <v>121.66</v>
      </c>
      <c r="K166" s="332"/>
      <c r="L166" s="333">
        <v>18249</v>
      </c>
      <c r="M166" s="332" t="s">
        <v>289</v>
      </c>
      <c r="N166" s="334">
        <v>126283</v>
      </c>
      <c r="V166" s="324"/>
      <c r="W166" s="328"/>
      <c r="X166" s="328" t="s">
        <v>616</v>
      </c>
      <c r="AD166" s="328"/>
      <c r="AE166" s="387"/>
    </row>
    <row r="167" spans="1:32" s="277" customFormat="1" ht="12" x14ac:dyDescent="0.2">
      <c r="A167" s="344"/>
      <c r="B167" s="345"/>
      <c r="C167" s="289" t="s">
        <v>618</v>
      </c>
      <c r="D167" s="364"/>
      <c r="E167" s="364"/>
      <c r="F167" s="349"/>
      <c r="G167" s="349"/>
      <c r="H167" s="349"/>
      <c r="I167" s="349"/>
      <c r="J167" s="365"/>
      <c r="K167" s="349"/>
      <c r="L167" s="365"/>
      <c r="M167" s="366"/>
      <c r="N167" s="367"/>
      <c r="V167" s="324"/>
      <c r="W167" s="328"/>
      <c r="X167" s="328"/>
      <c r="AD167" s="328"/>
      <c r="AE167" s="387"/>
    </row>
    <row r="168" spans="1:32" s="277" customFormat="1" ht="22.5" x14ac:dyDescent="0.2">
      <c r="A168" s="329" t="s">
        <v>516</v>
      </c>
      <c r="B168" s="330" t="s">
        <v>611</v>
      </c>
      <c r="C168" s="331" t="s">
        <v>619</v>
      </c>
      <c r="D168" s="331"/>
      <c r="E168" s="331"/>
      <c r="F168" s="332" t="s">
        <v>281</v>
      </c>
      <c r="G168" s="332"/>
      <c r="H168" s="332"/>
      <c r="I168" s="332" t="s">
        <v>620</v>
      </c>
      <c r="J168" s="333">
        <v>583.41999999999996</v>
      </c>
      <c r="K168" s="332" t="s">
        <v>575</v>
      </c>
      <c r="L168" s="333">
        <v>1953.61</v>
      </c>
      <c r="M168" s="332" t="s">
        <v>289</v>
      </c>
      <c r="N168" s="334">
        <v>13519</v>
      </c>
      <c r="V168" s="324"/>
      <c r="W168" s="328"/>
      <c r="X168" s="328" t="s">
        <v>619</v>
      </c>
      <c r="AD168" s="328"/>
      <c r="AE168" s="387"/>
    </row>
    <row r="169" spans="1:32" s="277" customFormat="1" ht="12" x14ac:dyDescent="0.2">
      <c r="A169" s="344"/>
      <c r="B169" s="345"/>
      <c r="C169" s="289" t="s">
        <v>463</v>
      </c>
      <c r="D169" s="364"/>
      <c r="E169" s="364"/>
      <c r="F169" s="349"/>
      <c r="G169" s="349"/>
      <c r="H169" s="349"/>
      <c r="I169" s="349"/>
      <c r="J169" s="365"/>
      <c r="K169" s="349"/>
      <c r="L169" s="365"/>
      <c r="M169" s="366"/>
      <c r="N169" s="367"/>
      <c r="V169" s="324"/>
      <c r="W169" s="328"/>
      <c r="X169" s="328"/>
      <c r="AD169" s="328"/>
      <c r="AE169" s="387"/>
    </row>
    <row r="170" spans="1:32" s="277" customFormat="1" ht="12" x14ac:dyDescent="0.2">
      <c r="A170" s="346"/>
      <c r="B170" s="347"/>
      <c r="C170" s="284" t="s">
        <v>621</v>
      </c>
      <c r="D170" s="284"/>
      <c r="E170" s="284"/>
      <c r="F170" s="284"/>
      <c r="G170" s="284"/>
      <c r="H170" s="284"/>
      <c r="I170" s="284"/>
      <c r="J170" s="284"/>
      <c r="K170" s="284"/>
      <c r="L170" s="284"/>
      <c r="M170" s="284"/>
      <c r="N170" s="348"/>
      <c r="V170" s="324"/>
      <c r="W170" s="328"/>
      <c r="X170" s="328"/>
      <c r="AD170" s="328"/>
      <c r="AE170" s="387"/>
      <c r="AF170" s="282" t="s">
        <v>621</v>
      </c>
    </row>
    <row r="171" spans="1:32" s="277" customFormat="1" ht="22.5" x14ac:dyDescent="0.2">
      <c r="A171" s="368"/>
      <c r="B171" s="336" t="s">
        <v>577</v>
      </c>
      <c r="C171" s="284" t="s">
        <v>578</v>
      </c>
      <c r="D171" s="284"/>
      <c r="E171" s="284"/>
      <c r="F171" s="284"/>
      <c r="G171" s="284"/>
      <c r="H171" s="284"/>
      <c r="I171" s="284"/>
      <c r="J171" s="284"/>
      <c r="K171" s="284"/>
      <c r="L171" s="284"/>
      <c r="M171" s="284"/>
      <c r="N171" s="348"/>
      <c r="V171" s="324"/>
      <c r="W171" s="328"/>
      <c r="X171" s="328"/>
      <c r="Z171" s="282" t="s">
        <v>578</v>
      </c>
      <c r="AD171" s="328"/>
      <c r="AE171" s="387"/>
    </row>
    <row r="172" spans="1:32" s="277" customFormat="1" ht="12" x14ac:dyDescent="0.2">
      <c r="A172" s="329" t="s">
        <v>622</v>
      </c>
      <c r="B172" s="330" t="s">
        <v>623</v>
      </c>
      <c r="C172" s="331" t="s">
        <v>624</v>
      </c>
      <c r="D172" s="331"/>
      <c r="E172" s="331"/>
      <c r="F172" s="332" t="s">
        <v>281</v>
      </c>
      <c r="G172" s="332"/>
      <c r="H172" s="332"/>
      <c r="I172" s="332" t="s">
        <v>625</v>
      </c>
      <c r="J172" s="333">
        <v>27.04</v>
      </c>
      <c r="K172" s="332"/>
      <c r="L172" s="333">
        <v>676</v>
      </c>
      <c r="M172" s="332" t="s">
        <v>289</v>
      </c>
      <c r="N172" s="334">
        <v>4678</v>
      </c>
      <c r="V172" s="324"/>
      <c r="W172" s="328"/>
      <c r="X172" s="328" t="s">
        <v>624</v>
      </c>
      <c r="AD172" s="328"/>
      <c r="AE172" s="387"/>
    </row>
    <row r="173" spans="1:32" s="277" customFormat="1" ht="12" x14ac:dyDescent="0.2">
      <c r="A173" s="344"/>
      <c r="B173" s="345"/>
      <c r="C173" s="289" t="s">
        <v>463</v>
      </c>
      <c r="D173" s="364"/>
      <c r="E173" s="364"/>
      <c r="F173" s="349"/>
      <c r="G173" s="349"/>
      <c r="H173" s="349"/>
      <c r="I173" s="349"/>
      <c r="J173" s="365"/>
      <c r="K173" s="349"/>
      <c r="L173" s="365"/>
      <c r="M173" s="366"/>
      <c r="N173" s="367"/>
      <c r="V173" s="324"/>
      <c r="W173" s="328"/>
      <c r="X173" s="328"/>
      <c r="AD173" s="328"/>
      <c r="AE173" s="387"/>
    </row>
    <row r="174" spans="1:32" s="277" customFormat="1" ht="22.5" x14ac:dyDescent="0.2">
      <c r="A174" s="329" t="s">
        <v>626</v>
      </c>
      <c r="B174" s="330" t="s">
        <v>627</v>
      </c>
      <c r="C174" s="331" t="s">
        <v>628</v>
      </c>
      <c r="D174" s="331"/>
      <c r="E174" s="331"/>
      <c r="F174" s="332" t="s">
        <v>281</v>
      </c>
      <c r="G174" s="332"/>
      <c r="H174" s="332"/>
      <c r="I174" s="332" t="s">
        <v>620</v>
      </c>
      <c r="J174" s="333">
        <v>31.44</v>
      </c>
      <c r="K174" s="332"/>
      <c r="L174" s="333">
        <v>723.12</v>
      </c>
      <c r="M174" s="332" t="s">
        <v>289</v>
      </c>
      <c r="N174" s="334">
        <v>5004</v>
      </c>
      <c r="V174" s="324"/>
      <c r="W174" s="328"/>
      <c r="X174" s="328" t="s">
        <v>628</v>
      </c>
      <c r="AD174" s="328"/>
      <c r="AE174" s="387"/>
    </row>
    <row r="175" spans="1:32" s="277" customFormat="1" ht="12" x14ac:dyDescent="0.2">
      <c r="A175" s="344"/>
      <c r="B175" s="345"/>
      <c r="C175" s="289" t="s">
        <v>463</v>
      </c>
      <c r="D175" s="364"/>
      <c r="E175" s="364"/>
      <c r="F175" s="349"/>
      <c r="G175" s="349"/>
      <c r="H175" s="349"/>
      <c r="I175" s="349"/>
      <c r="J175" s="365"/>
      <c r="K175" s="349"/>
      <c r="L175" s="365"/>
      <c r="M175" s="366"/>
      <c r="N175" s="367"/>
      <c r="V175" s="324"/>
      <c r="W175" s="328"/>
      <c r="X175" s="328"/>
      <c r="AD175" s="328"/>
      <c r="AE175" s="387"/>
    </row>
    <row r="176" spans="1:32" s="277" customFormat="1" ht="22.5" x14ac:dyDescent="0.2">
      <c r="A176" s="329" t="s">
        <v>620</v>
      </c>
      <c r="B176" s="330" t="s">
        <v>611</v>
      </c>
      <c r="C176" s="331" t="s">
        <v>629</v>
      </c>
      <c r="D176" s="331"/>
      <c r="E176" s="331"/>
      <c r="F176" s="332" t="s">
        <v>281</v>
      </c>
      <c r="G176" s="332"/>
      <c r="H176" s="332"/>
      <c r="I176" s="332" t="s">
        <v>625</v>
      </c>
      <c r="J176" s="333">
        <v>205.3</v>
      </c>
      <c r="K176" s="332" t="s">
        <v>575</v>
      </c>
      <c r="L176" s="333">
        <v>747.25</v>
      </c>
      <c r="M176" s="332" t="s">
        <v>289</v>
      </c>
      <c r="N176" s="334">
        <v>5171</v>
      </c>
      <c r="V176" s="324"/>
      <c r="W176" s="328"/>
      <c r="X176" s="328" t="s">
        <v>629</v>
      </c>
      <c r="AD176" s="328"/>
      <c r="AE176" s="387"/>
    </row>
    <row r="177" spans="1:32" s="277" customFormat="1" ht="12" x14ac:dyDescent="0.2">
      <c r="A177" s="344"/>
      <c r="B177" s="345"/>
      <c r="C177" s="289" t="s">
        <v>463</v>
      </c>
      <c r="D177" s="364"/>
      <c r="E177" s="364"/>
      <c r="F177" s="349"/>
      <c r="G177" s="349"/>
      <c r="H177" s="349"/>
      <c r="I177" s="349"/>
      <c r="J177" s="365"/>
      <c r="K177" s="349"/>
      <c r="L177" s="365"/>
      <c r="M177" s="366"/>
      <c r="N177" s="367"/>
      <c r="V177" s="324"/>
      <c r="W177" s="328"/>
      <c r="X177" s="328"/>
      <c r="AD177" s="328"/>
      <c r="AE177" s="387"/>
    </row>
    <row r="178" spans="1:32" s="277" customFormat="1" ht="12" x14ac:dyDescent="0.2">
      <c r="A178" s="346"/>
      <c r="B178" s="347"/>
      <c r="C178" s="284" t="s">
        <v>630</v>
      </c>
      <c r="D178" s="284"/>
      <c r="E178" s="284"/>
      <c r="F178" s="284"/>
      <c r="G178" s="284"/>
      <c r="H178" s="284"/>
      <c r="I178" s="284"/>
      <c r="J178" s="284"/>
      <c r="K178" s="284"/>
      <c r="L178" s="284"/>
      <c r="M178" s="284"/>
      <c r="N178" s="348"/>
      <c r="V178" s="324"/>
      <c r="W178" s="328"/>
      <c r="X178" s="328"/>
      <c r="AD178" s="328"/>
      <c r="AE178" s="387"/>
      <c r="AF178" s="282" t="s">
        <v>630</v>
      </c>
    </row>
    <row r="179" spans="1:32" s="277" customFormat="1" ht="22.5" x14ac:dyDescent="0.2">
      <c r="A179" s="368"/>
      <c r="B179" s="336" t="s">
        <v>577</v>
      </c>
      <c r="C179" s="284" t="s">
        <v>578</v>
      </c>
      <c r="D179" s="284"/>
      <c r="E179" s="284"/>
      <c r="F179" s="284"/>
      <c r="G179" s="284"/>
      <c r="H179" s="284"/>
      <c r="I179" s="284"/>
      <c r="J179" s="284"/>
      <c r="K179" s="284"/>
      <c r="L179" s="284"/>
      <c r="M179" s="284"/>
      <c r="N179" s="348"/>
      <c r="V179" s="324"/>
      <c r="W179" s="328"/>
      <c r="X179" s="328"/>
      <c r="Z179" s="282" t="s">
        <v>578</v>
      </c>
      <c r="AD179" s="328"/>
      <c r="AE179" s="387"/>
    </row>
    <row r="180" spans="1:32" s="277" customFormat="1" ht="22.5" x14ac:dyDescent="0.2">
      <c r="A180" s="329" t="s">
        <v>631</v>
      </c>
      <c r="B180" s="330" t="s">
        <v>632</v>
      </c>
      <c r="C180" s="331" t="s">
        <v>633</v>
      </c>
      <c r="D180" s="331"/>
      <c r="E180" s="331"/>
      <c r="F180" s="332" t="s">
        <v>281</v>
      </c>
      <c r="G180" s="332"/>
      <c r="H180" s="332"/>
      <c r="I180" s="332" t="s">
        <v>634</v>
      </c>
      <c r="J180" s="333">
        <v>1408.33</v>
      </c>
      <c r="K180" s="332" t="s">
        <v>575</v>
      </c>
      <c r="L180" s="333">
        <v>70944.649999999994</v>
      </c>
      <c r="M180" s="332" t="s">
        <v>289</v>
      </c>
      <c r="N180" s="334">
        <v>490937</v>
      </c>
      <c r="V180" s="324"/>
      <c r="W180" s="328"/>
      <c r="X180" s="328" t="s">
        <v>633</v>
      </c>
      <c r="AD180" s="328"/>
      <c r="AE180" s="387"/>
    </row>
    <row r="181" spans="1:32" s="277" customFormat="1" ht="12" x14ac:dyDescent="0.2">
      <c r="A181" s="344"/>
      <c r="B181" s="345"/>
      <c r="C181" s="289" t="s">
        <v>463</v>
      </c>
      <c r="D181" s="364"/>
      <c r="E181" s="364"/>
      <c r="F181" s="349"/>
      <c r="G181" s="349"/>
      <c r="H181" s="349"/>
      <c r="I181" s="349"/>
      <c r="J181" s="365"/>
      <c r="K181" s="349"/>
      <c r="L181" s="365"/>
      <c r="M181" s="366"/>
      <c r="N181" s="367"/>
      <c r="V181" s="324"/>
      <c r="W181" s="328"/>
      <c r="X181" s="328"/>
      <c r="AD181" s="328"/>
      <c r="AE181" s="387"/>
    </row>
    <row r="182" spans="1:32" s="277" customFormat="1" ht="12" x14ac:dyDescent="0.2">
      <c r="A182" s="346"/>
      <c r="B182" s="347"/>
      <c r="C182" s="284" t="s">
        <v>635</v>
      </c>
      <c r="D182" s="284"/>
      <c r="E182" s="284"/>
      <c r="F182" s="284"/>
      <c r="G182" s="284"/>
      <c r="H182" s="284"/>
      <c r="I182" s="284"/>
      <c r="J182" s="284"/>
      <c r="K182" s="284"/>
      <c r="L182" s="284"/>
      <c r="M182" s="284"/>
      <c r="N182" s="348"/>
      <c r="V182" s="324"/>
      <c r="W182" s="328"/>
      <c r="X182" s="328"/>
      <c r="Y182" s="282" t="s">
        <v>635</v>
      </c>
      <c r="AD182" s="328"/>
      <c r="AE182" s="387"/>
    </row>
    <row r="183" spans="1:32" s="277" customFormat="1" ht="12" x14ac:dyDescent="0.2">
      <c r="A183" s="346"/>
      <c r="B183" s="347"/>
      <c r="C183" s="284" t="s">
        <v>636</v>
      </c>
      <c r="D183" s="284"/>
      <c r="E183" s="284"/>
      <c r="F183" s="284"/>
      <c r="G183" s="284"/>
      <c r="H183" s="284"/>
      <c r="I183" s="284"/>
      <c r="J183" s="284"/>
      <c r="K183" s="284"/>
      <c r="L183" s="284"/>
      <c r="M183" s="284"/>
      <c r="N183" s="348"/>
      <c r="V183" s="324"/>
      <c r="W183" s="328"/>
      <c r="X183" s="328"/>
      <c r="AD183" s="328"/>
      <c r="AE183" s="387"/>
      <c r="AF183" s="282" t="s">
        <v>636</v>
      </c>
    </row>
    <row r="184" spans="1:32" s="277" customFormat="1" ht="22.5" x14ac:dyDescent="0.2">
      <c r="A184" s="368"/>
      <c r="B184" s="336" t="s">
        <v>577</v>
      </c>
      <c r="C184" s="284" t="s">
        <v>578</v>
      </c>
      <c r="D184" s="284"/>
      <c r="E184" s="284"/>
      <c r="F184" s="284"/>
      <c r="G184" s="284"/>
      <c r="H184" s="284"/>
      <c r="I184" s="284"/>
      <c r="J184" s="284"/>
      <c r="K184" s="284"/>
      <c r="L184" s="284"/>
      <c r="M184" s="284"/>
      <c r="N184" s="348"/>
      <c r="V184" s="324"/>
      <c r="W184" s="328"/>
      <c r="X184" s="328"/>
      <c r="Z184" s="282" t="s">
        <v>578</v>
      </c>
      <c r="AD184" s="328"/>
      <c r="AE184" s="387"/>
    </row>
    <row r="185" spans="1:32" s="277" customFormat="1" ht="12" x14ac:dyDescent="0.2">
      <c r="A185" s="325" t="s">
        <v>637</v>
      </c>
      <c r="B185" s="326"/>
      <c r="C185" s="326"/>
      <c r="D185" s="326"/>
      <c r="E185" s="326"/>
      <c r="F185" s="326"/>
      <c r="G185" s="326"/>
      <c r="H185" s="326"/>
      <c r="I185" s="326"/>
      <c r="J185" s="326"/>
      <c r="K185" s="326"/>
      <c r="L185" s="326"/>
      <c r="M185" s="326"/>
      <c r="N185" s="327"/>
      <c r="V185" s="324"/>
      <c r="W185" s="328" t="s">
        <v>637</v>
      </c>
      <c r="X185" s="328"/>
      <c r="AD185" s="328"/>
      <c r="AE185" s="387"/>
    </row>
    <row r="186" spans="1:32" s="277" customFormat="1" ht="22.5" x14ac:dyDescent="0.2">
      <c r="A186" s="329" t="s">
        <v>625</v>
      </c>
      <c r="B186" s="330" t="s">
        <v>505</v>
      </c>
      <c r="C186" s="331" t="s">
        <v>506</v>
      </c>
      <c r="D186" s="331"/>
      <c r="E186" s="331"/>
      <c r="F186" s="332" t="s">
        <v>507</v>
      </c>
      <c r="G186" s="332"/>
      <c r="H186" s="332"/>
      <c r="I186" s="332" t="s">
        <v>638</v>
      </c>
      <c r="J186" s="333"/>
      <c r="K186" s="332"/>
      <c r="L186" s="333"/>
      <c r="M186" s="332"/>
      <c r="N186" s="334"/>
      <c r="V186" s="324"/>
      <c r="W186" s="328"/>
      <c r="X186" s="328" t="s">
        <v>506</v>
      </c>
      <c r="AD186" s="328"/>
      <c r="AE186" s="387"/>
    </row>
    <row r="187" spans="1:32" s="277" customFormat="1" ht="12" x14ac:dyDescent="0.2">
      <c r="A187" s="346"/>
      <c r="B187" s="347"/>
      <c r="C187" s="284" t="s">
        <v>639</v>
      </c>
      <c r="D187" s="284"/>
      <c r="E187" s="284"/>
      <c r="F187" s="284"/>
      <c r="G187" s="284"/>
      <c r="H187" s="284"/>
      <c r="I187" s="284"/>
      <c r="J187" s="284"/>
      <c r="K187" s="284"/>
      <c r="L187" s="284"/>
      <c r="M187" s="284"/>
      <c r="N187" s="348"/>
      <c r="V187" s="324"/>
      <c r="W187" s="328"/>
      <c r="X187" s="328"/>
      <c r="Y187" s="282" t="s">
        <v>639</v>
      </c>
      <c r="AD187" s="328"/>
      <c r="AE187" s="387"/>
    </row>
    <row r="188" spans="1:32" s="277" customFormat="1" ht="12" x14ac:dyDescent="0.2">
      <c r="A188" s="368"/>
      <c r="B188" s="336" t="s">
        <v>510</v>
      </c>
      <c r="C188" s="284" t="s">
        <v>511</v>
      </c>
      <c r="D188" s="284"/>
      <c r="E188" s="284"/>
      <c r="F188" s="284"/>
      <c r="G188" s="284"/>
      <c r="H188" s="284"/>
      <c r="I188" s="284"/>
      <c r="J188" s="284"/>
      <c r="K188" s="284"/>
      <c r="L188" s="284"/>
      <c r="M188" s="284"/>
      <c r="N188" s="348"/>
      <c r="V188" s="324"/>
      <c r="W188" s="328"/>
      <c r="X188" s="328"/>
      <c r="Z188" s="282" t="s">
        <v>511</v>
      </c>
      <c r="AD188" s="328"/>
      <c r="AE188" s="387"/>
    </row>
    <row r="189" spans="1:32" s="277" customFormat="1" ht="33.75" x14ac:dyDescent="0.2">
      <c r="A189" s="368"/>
      <c r="B189" s="336" t="s">
        <v>512</v>
      </c>
      <c r="C189" s="284" t="s">
        <v>513</v>
      </c>
      <c r="D189" s="284"/>
      <c r="E189" s="284"/>
      <c r="F189" s="284"/>
      <c r="G189" s="284"/>
      <c r="H189" s="284"/>
      <c r="I189" s="284"/>
      <c r="J189" s="284"/>
      <c r="K189" s="284"/>
      <c r="L189" s="284"/>
      <c r="M189" s="284"/>
      <c r="N189" s="348"/>
      <c r="V189" s="324"/>
      <c r="W189" s="328"/>
      <c r="X189" s="328"/>
      <c r="Z189" s="282" t="s">
        <v>513</v>
      </c>
      <c r="AD189" s="328"/>
      <c r="AE189" s="387"/>
    </row>
    <row r="190" spans="1:32" s="277" customFormat="1" ht="12" x14ac:dyDescent="0.2">
      <c r="A190" s="335"/>
      <c r="B190" s="336" t="s">
        <v>278</v>
      </c>
      <c r="C190" s="284" t="s">
        <v>126</v>
      </c>
      <c r="D190" s="284"/>
      <c r="E190" s="284"/>
      <c r="F190" s="337"/>
      <c r="G190" s="337"/>
      <c r="H190" s="337"/>
      <c r="I190" s="337"/>
      <c r="J190" s="338">
        <v>177.2</v>
      </c>
      <c r="K190" s="337" t="s">
        <v>514</v>
      </c>
      <c r="L190" s="338">
        <v>26315.16</v>
      </c>
      <c r="M190" s="337" t="s">
        <v>282</v>
      </c>
      <c r="N190" s="339">
        <v>570776</v>
      </c>
      <c r="V190" s="324"/>
      <c r="W190" s="328"/>
      <c r="X190" s="328"/>
      <c r="AA190" s="282" t="s">
        <v>126</v>
      </c>
      <c r="AD190" s="328"/>
      <c r="AE190" s="387"/>
    </row>
    <row r="191" spans="1:32" s="277" customFormat="1" ht="12" x14ac:dyDescent="0.2">
      <c r="A191" s="335"/>
      <c r="B191" s="336" t="s">
        <v>283</v>
      </c>
      <c r="C191" s="284" t="s">
        <v>127</v>
      </c>
      <c r="D191" s="284"/>
      <c r="E191" s="284"/>
      <c r="F191" s="337"/>
      <c r="G191" s="337"/>
      <c r="H191" s="337"/>
      <c r="I191" s="337"/>
      <c r="J191" s="338">
        <v>217.29</v>
      </c>
      <c r="K191" s="337" t="s">
        <v>515</v>
      </c>
      <c r="L191" s="338">
        <v>25814.99</v>
      </c>
      <c r="M191" s="337" t="s">
        <v>284</v>
      </c>
      <c r="N191" s="339">
        <v>223558</v>
      </c>
      <c r="V191" s="324"/>
      <c r="W191" s="328"/>
      <c r="X191" s="328"/>
      <c r="AA191" s="282" t="s">
        <v>127</v>
      </c>
      <c r="AD191" s="328"/>
      <c r="AE191" s="387"/>
    </row>
    <row r="192" spans="1:32" s="277" customFormat="1" ht="12" x14ac:dyDescent="0.2">
      <c r="A192" s="335"/>
      <c r="B192" s="336" t="s">
        <v>285</v>
      </c>
      <c r="C192" s="284" t="s">
        <v>286</v>
      </c>
      <c r="D192" s="284"/>
      <c r="E192" s="284"/>
      <c r="F192" s="337"/>
      <c r="G192" s="337"/>
      <c r="H192" s="337"/>
      <c r="I192" s="337"/>
      <c r="J192" s="338">
        <v>22.74</v>
      </c>
      <c r="K192" s="337" t="s">
        <v>515</v>
      </c>
      <c r="L192" s="338">
        <v>2701.61</v>
      </c>
      <c r="M192" s="337" t="s">
        <v>282</v>
      </c>
      <c r="N192" s="339">
        <v>58598</v>
      </c>
      <c r="V192" s="324"/>
      <c r="W192" s="328"/>
      <c r="X192" s="328"/>
      <c r="AA192" s="282" t="s">
        <v>286</v>
      </c>
      <c r="AD192" s="328"/>
      <c r="AE192" s="387"/>
    </row>
    <row r="193" spans="1:31" s="277" customFormat="1" ht="12" x14ac:dyDescent="0.2">
      <c r="A193" s="335"/>
      <c r="B193" s="336" t="s">
        <v>287</v>
      </c>
      <c r="C193" s="284" t="s">
        <v>288</v>
      </c>
      <c r="D193" s="284"/>
      <c r="E193" s="284"/>
      <c r="F193" s="337"/>
      <c r="G193" s="337"/>
      <c r="H193" s="337"/>
      <c r="I193" s="337"/>
      <c r="J193" s="338">
        <v>1625.96</v>
      </c>
      <c r="K193" s="337"/>
      <c r="L193" s="338">
        <v>160975.89000000001</v>
      </c>
      <c r="M193" s="337" t="s">
        <v>289</v>
      </c>
      <c r="N193" s="339">
        <v>1113953</v>
      </c>
      <c r="V193" s="324"/>
      <c r="W193" s="328"/>
      <c r="X193" s="328"/>
      <c r="AA193" s="282" t="s">
        <v>288</v>
      </c>
      <c r="AD193" s="328"/>
      <c r="AE193" s="387"/>
    </row>
    <row r="194" spans="1:31" s="277" customFormat="1" ht="12" x14ac:dyDescent="0.2">
      <c r="A194" s="335"/>
      <c r="B194" s="336"/>
      <c r="C194" s="284" t="s">
        <v>290</v>
      </c>
      <c r="D194" s="284"/>
      <c r="E194" s="284"/>
      <c r="F194" s="337" t="s">
        <v>291</v>
      </c>
      <c r="G194" s="337" t="s">
        <v>516</v>
      </c>
      <c r="H194" s="337" t="s">
        <v>514</v>
      </c>
      <c r="I194" s="337" t="s">
        <v>640</v>
      </c>
      <c r="J194" s="338"/>
      <c r="K194" s="337"/>
      <c r="L194" s="338"/>
      <c r="M194" s="337"/>
      <c r="N194" s="339"/>
      <c r="V194" s="324"/>
      <c r="W194" s="328"/>
      <c r="X194" s="328"/>
      <c r="AB194" s="282" t="s">
        <v>290</v>
      </c>
      <c r="AD194" s="328"/>
      <c r="AE194" s="387"/>
    </row>
    <row r="195" spans="1:31" s="277" customFormat="1" ht="22.5" x14ac:dyDescent="0.2">
      <c r="A195" s="335"/>
      <c r="B195" s="336"/>
      <c r="C195" s="284" t="s">
        <v>293</v>
      </c>
      <c r="D195" s="284"/>
      <c r="E195" s="284"/>
      <c r="F195" s="337" t="s">
        <v>291</v>
      </c>
      <c r="G195" s="337" t="s">
        <v>518</v>
      </c>
      <c r="H195" s="337" t="s">
        <v>515</v>
      </c>
      <c r="I195" s="337" t="s">
        <v>641</v>
      </c>
      <c r="J195" s="338"/>
      <c r="K195" s="337"/>
      <c r="L195" s="338"/>
      <c r="M195" s="337"/>
      <c r="N195" s="339"/>
      <c r="V195" s="324"/>
      <c r="W195" s="328"/>
      <c r="X195" s="328"/>
      <c r="AB195" s="282" t="s">
        <v>293</v>
      </c>
      <c r="AD195" s="328"/>
      <c r="AE195" s="387"/>
    </row>
    <row r="196" spans="1:31" s="277" customFormat="1" ht="12" x14ac:dyDescent="0.2">
      <c r="A196" s="335"/>
      <c r="B196" s="336"/>
      <c r="C196" s="340" t="s">
        <v>295</v>
      </c>
      <c r="D196" s="340"/>
      <c r="E196" s="340"/>
      <c r="F196" s="341"/>
      <c r="G196" s="341"/>
      <c r="H196" s="341"/>
      <c r="I196" s="341"/>
      <c r="J196" s="342">
        <v>2020.45</v>
      </c>
      <c r="K196" s="341"/>
      <c r="L196" s="342">
        <v>213106.04</v>
      </c>
      <c r="M196" s="341"/>
      <c r="N196" s="343"/>
      <c r="V196" s="324"/>
      <c r="W196" s="328"/>
      <c r="X196" s="328"/>
      <c r="AC196" s="282" t="s">
        <v>295</v>
      </c>
      <c r="AD196" s="328"/>
      <c r="AE196" s="387"/>
    </row>
    <row r="197" spans="1:31" s="277" customFormat="1" ht="12" x14ac:dyDescent="0.2">
      <c r="A197" s="335"/>
      <c r="B197" s="336"/>
      <c r="C197" s="284" t="s">
        <v>296</v>
      </c>
      <c r="D197" s="284"/>
      <c r="E197" s="284"/>
      <c r="F197" s="337"/>
      <c r="G197" s="337"/>
      <c r="H197" s="337"/>
      <c r="I197" s="337"/>
      <c r="J197" s="338"/>
      <c r="K197" s="337"/>
      <c r="L197" s="338">
        <v>29016.77</v>
      </c>
      <c r="M197" s="337"/>
      <c r="N197" s="339">
        <v>629374</v>
      </c>
      <c r="V197" s="324"/>
      <c r="W197" s="328"/>
      <c r="X197" s="328"/>
      <c r="AB197" s="282" t="s">
        <v>296</v>
      </c>
      <c r="AD197" s="328"/>
      <c r="AE197" s="387"/>
    </row>
    <row r="198" spans="1:31" s="277" customFormat="1" ht="33.75" x14ac:dyDescent="0.2">
      <c r="A198" s="335"/>
      <c r="B198" s="336" t="s">
        <v>311</v>
      </c>
      <c r="C198" s="284" t="s">
        <v>312</v>
      </c>
      <c r="D198" s="284"/>
      <c r="E198" s="284"/>
      <c r="F198" s="337" t="s">
        <v>299</v>
      </c>
      <c r="G198" s="337" t="s">
        <v>313</v>
      </c>
      <c r="H198" s="337"/>
      <c r="I198" s="337" t="s">
        <v>313</v>
      </c>
      <c r="J198" s="338"/>
      <c r="K198" s="337"/>
      <c r="L198" s="338">
        <v>26115.09</v>
      </c>
      <c r="M198" s="337"/>
      <c r="N198" s="339">
        <v>566437</v>
      </c>
      <c r="V198" s="324"/>
      <c r="W198" s="328"/>
      <c r="X198" s="328"/>
      <c r="AB198" s="282" t="s">
        <v>312</v>
      </c>
      <c r="AD198" s="328"/>
      <c r="AE198" s="387"/>
    </row>
    <row r="199" spans="1:31" s="277" customFormat="1" ht="33.75" x14ac:dyDescent="0.2">
      <c r="A199" s="335"/>
      <c r="B199" s="336" t="s">
        <v>314</v>
      </c>
      <c r="C199" s="284" t="s">
        <v>315</v>
      </c>
      <c r="D199" s="284"/>
      <c r="E199" s="284"/>
      <c r="F199" s="337" t="s">
        <v>299</v>
      </c>
      <c r="G199" s="337" t="s">
        <v>316</v>
      </c>
      <c r="H199" s="337"/>
      <c r="I199" s="337" t="s">
        <v>316</v>
      </c>
      <c r="J199" s="338"/>
      <c r="K199" s="337"/>
      <c r="L199" s="338">
        <v>13347.71</v>
      </c>
      <c r="M199" s="337"/>
      <c r="N199" s="339">
        <v>289512</v>
      </c>
      <c r="V199" s="324"/>
      <c r="W199" s="328"/>
      <c r="X199" s="328"/>
      <c r="AB199" s="282" t="s">
        <v>315</v>
      </c>
      <c r="AD199" s="328"/>
      <c r="AE199" s="387"/>
    </row>
    <row r="200" spans="1:31" s="277" customFormat="1" ht="12" x14ac:dyDescent="0.2">
      <c r="A200" s="344"/>
      <c r="B200" s="345"/>
      <c r="C200" s="331" t="s">
        <v>304</v>
      </c>
      <c r="D200" s="331"/>
      <c r="E200" s="331"/>
      <c r="F200" s="332"/>
      <c r="G200" s="332"/>
      <c r="H200" s="332"/>
      <c r="I200" s="332"/>
      <c r="J200" s="333"/>
      <c r="K200" s="332"/>
      <c r="L200" s="333">
        <v>252568.84</v>
      </c>
      <c r="M200" s="341"/>
      <c r="N200" s="334">
        <v>2764236</v>
      </c>
      <c r="V200" s="324"/>
      <c r="W200" s="328"/>
      <c r="X200" s="328"/>
      <c r="AD200" s="328" t="s">
        <v>304</v>
      </c>
      <c r="AE200" s="387"/>
    </row>
    <row r="201" spans="1:31" s="277" customFormat="1" ht="22.5" x14ac:dyDescent="0.2">
      <c r="A201" s="329" t="s">
        <v>642</v>
      </c>
      <c r="B201" s="330" t="s">
        <v>520</v>
      </c>
      <c r="C201" s="407" t="s">
        <v>521</v>
      </c>
      <c r="D201" s="331"/>
      <c r="E201" s="331"/>
      <c r="F201" s="332" t="s">
        <v>522</v>
      </c>
      <c r="G201" s="332"/>
      <c r="H201" s="332"/>
      <c r="I201" s="332" t="s">
        <v>643</v>
      </c>
      <c r="J201" s="333">
        <v>161868</v>
      </c>
      <c r="K201" s="332" t="s">
        <v>470</v>
      </c>
      <c r="L201" s="333">
        <v>236214.31</v>
      </c>
      <c r="M201" s="332" t="s">
        <v>289</v>
      </c>
      <c r="N201" s="334">
        <v>1634603</v>
      </c>
      <c r="V201" s="324"/>
      <c r="W201" s="328"/>
      <c r="X201" s="328" t="s">
        <v>521</v>
      </c>
      <c r="AD201" s="328"/>
      <c r="AE201" s="387"/>
    </row>
    <row r="202" spans="1:31" s="277" customFormat="1" ht="12" x14ac:dyDescent="0.2">
      <c r="A202" s="344"/>
      <c r="B202" s="345"/>
      <c r="C202" s="289" t="s">
        <v>463</v>
      </c>
      <c r="D202" s="364"/>
      <c r="E202" s="364"/>
      <c r="F202" s="349"/>
      <c r="G202" s="349"/>
      <c r="H202" s="349"/>
      <c r="I202" s="349"/>
      <c r="J202" s="365"/>
      <c r="K202" s="349"/>
      <c r="L202" s="365"/>
      <c r="M202" s="366"/>
      <c r="N202" s="367"/>
      <c r="V202" s="324"/>
      <c r="W202" s="328"/>
      <c r="X202" s="328"/>
      <c r="AD202" s="328"/>
      <c r="AE202" s="387"/>
    </row>
    <row r="203" spans="1:31" s="277" customFormat="1" ht="12" x14ac:dyDescent="0.2">
      <c r="A203" s="346"/>
      <c r="B203" s="347"/>
      <c r="C203" s="284" t="s">
        <v>644</v>
      </c>
      <c r="D203" s="284"/>
      <c r="E203" s="284"/>
      <c r="F203" s="284"/>
      <c r="G203" s="284"/>
      <c r="H203" s="284"/>
      <c r="I203" s="284"/>
      <c r="J203" s="284"/>
      <c r="K203" s="284"/>
      <c r="L203" s="284"/>
      <c r="M203" s="284"/>
      <c r="N203" s="348"/>
      <c r="V203" s="324"/>
      <c r="W203" s="328"/>
      <c r="X203" s="328"/>
      <c r="Y203" s="282" t="s">
        <v>644</v>
      </c>
      <c r="AD203" s="328"/>
      <c r="AE203" s="387"/>
    </row>
    <row r="204" spans="1:31" s="277" customFormat="1" ht="22.5" x14ac:dyDescent="0.2">
      <c r="A204" s="368"/>
      <c r="B204" s="336" t="s">
        <v>471</v>
      </c>
      <c r="C204" s="284" t="s">
        <v>472</v>
      </c>
      <c r="D204" s="284"/>
      <c r="E204" s="284"/>
      <c r="F204" s="284"/>
      <c r="G204" s="284"/>
      <c r="H204" s="284"/>
      <c r="I204" s="284"/>
      <c r="J204" s="284"/>
      <c r="K204" s="284"/>
      <c r="L204" s="284"/>
      <c r="M204" s="284"/>
      <c r="N204" s="348"/>
      <c r="V204" s="324"/>
      <c r="W204" s="328"/>
      <c r="X204" s="328"/>
      <c r="Z204" s="282" t="s">
        <v>472</v>
      </c>
      <c r="AD204" s="328"/>
      <c r="AE204" s="387"/>
    </row>
    <row r="205" spans="1:31" s="277" customFormat="1" ht="33.75" x14ac:dyDescent="0.2">
      <c r="A205" s="329" t="s">
        <v>645</v>
      </c>
      <c r="B205" s="330" t="s">
        <v>525</v>
      </c>
      <c r="C205" s="331" t="s">
        <v>526</v>
      </c>
      <c r="D205" s="331"/>
      <c r="E205" s="331"/>
      <c r="F205" s="332" t="s">
        <v>527</v>
      </c>
      <c r="G205" s="332"/>
      <c r="H205" s="332"/>
      <c r="I205" s="332" t="s">
        <v>323</v>
      </c>
      <c r="J205" s="333"/>
      <c r="K205" s="332"/>
      <c r="L205" s="333"/>
      <c r="M205" s="332"/>
      <c r="N205" s="334"/>
      <c r="V205" s="324"/>
      <c r="W205" s="328"/>
      <c r="X205" s="328" t="s">
        <v>526</v>
      </c>
      <c r="AD205" s="328"/>
      <c r="AE205" s="387"/>
    </row>
    <row r="206" spans="1:31" s="277" customFormat="1" ht="12" x14ac:dyDescent="0.2">
      <c r="A206" s="335"/>
      <c r="B206" s="336" t="s">
        <v>278</v>
      </c>
      <c r="C206" s="284" t="s">
        <v>126</v>
      </c>
      <c r="D206" s="284"/>
      <c r="E206" s="284"/>
      <c r="F206" s="337"/>
      <c r="G206" s="337"/>
      <c r="H206" s="337"/>
      <c r="I206" s="337"/>
      <c r="J206" s="338">
        <v>127.6</v>
      </c>
      <c r="K206" s="337"/>
      <c r="L206" s="338">
        <v>638</v>
      </c>
      <c r="M206" s="337" t="s">
        <v>282</v>
      </c>
      <c r="N206" s="339">
        <v>13838</v>
      </c>
      <c r="V206" s="324"/>
      <c r="W206" s="328"/>
      <c r="X206" s="328"/>
      <c r="AA206" s="282" t="s">
        <v>126</v>
      </c>
      <c r="AD206" s="328"/>
      <c r="AE206" s="387"/>
    </row>
    <row r="207" spans="1:31" s="277" customFormat="1" ht="12" x14ac:dyDescent="0.2">
      <c r="A207" s="335"/>
      <c r="B207" s="336" t="s">
        <v>283</v>
      </c>
      <c r="C207" s="284" t="s">
        <v>127</v>
      </c>
      <c r="D207" s="284"/>
      <c r="E207" s="284"/>
      <c r="F207" s="337"/>
      <c r="G207" s="337"/>
      <c r="H207" s="337"/>
      <c r="I207" s="337"/>
      <c r="J207" s="338">
        <v>46</v>
      </c>
      <c r="K207" s="337"/>
      <c r="L207" s="338">
        <v>230</v>
      </c>
      <c r="M207" s="337" t="s">
        <v>284</v>
      </c>
      <c r="N207" s="339">
        <v>1992</v>
      </c>
      <c r="V207" s="324"/>
      <c r="W207" s="328"/>
      <c r="X207" s="328"/>
      <c r="AA207" s="282" t="s">
        <v>127</v>
      </c>
      <c r="AD207" s="328"/>
      <c r="AE207" s="387"/>
    </row>
    <row r="208" spans="1:31" s="277" customFormat="1" ht="12" x14ac:dyDescent="0.2">
      <c r="A208" s="335"/>
      <c r="B208" s="336" t="s">
        <v>285</v>
      </c>
      <c r="C208" s="284" t="s">
        <v>286</v>
      </c>
      <c r="D208" s="284"/>
      <c r="E208" s="284"/>
      <c r="F208" s="337"/>
      <c r="G208" s="337"/>
      <c r="H208" s="337"/>
      <c r="I208" s="337"/>
      <c r="J208" s="338">
        <v>8.1199999999999992</v>
      </c>
      <c r="K208" s="337"/>
      <c r="L208" s="338">
        <v>40.6</v>
      </c>
      <c r="M208" s="337" t="s">
        <v>282</v>
      </c>
      <c r="N208" s="339">
        <v>881</v>
      </c>
      <c r="V208" s="324"/>
      <c r="W208" s="328"/>
      <c r="X208" s="328"/>
      <c r="AA208" s="282" t="s">
        <v>286</v>
      </c>
      <c r="AD208" s="328"/>
      <c r="AE208" s="387"/>
    </row>
    <row r="209" spans="1:31" s="277" customFormat="1" ht="12" x14ac:dyDescent="0.2">
      <c r="A209" s="346"/>
      <c r="B209" s="383" t="s">
        <v>528</v>
      </c>
      <c r="C209" s="384" t="s">
        <v>529</v>
      </c>
      <c r="D209" s="384"/>
      <c r="E209" s="384"/>
      <c r="F209" s="385" t="s">
        <v>530</v>
      </c>
      <c r="G209" s="385" t="s">
        <v>531</v>
      </c>
      <c r="H209" s="385"/>
      <c r="I209" s="385" t="s">
        <v>531</v>
      </c>
      <c r="J209" s="336"/>
      <c r="K209" s="337"/>
      <c r="L209" s="338"/>
      <c r="M209" s="337"/>
      <c r="N209" s="386"/>
      <c r="V209" s="324"/>
      <c r="W209" s="328"/>
      <c r="X209" s="328"/>
      <c r="AD209" s="328"/>
      <c r="AE209" s="387" t="s">
        <v>529</v>
      </c>
    </row>
    <row r="210" spans="1:31" s="277" customFormat="1" ht="12" x14ac:dyDescent="0.2">
      <c r="A210" s="335"/>
      <c r="B210" s="336"/>
      <c r="C210" s="284" t="s">
        <v>290</v>
      </c>
      <c r="D210" s="284"/>
      <c r="E210" s="284"/>
      <c r="F210" s="337" t="s">
        <v>291</v>
      </c>
      <c r="G210" s="337" t="s">
        <v>532</v>
      </c>
      <c r="H210" s="337"/>
      <c r="I210" s="337" t="s">
        <v>646</v>
      </c>
      <c r="J210" s="338"/>
      <c r="K210" s="337"/>
      <c r="L210" s="338"/>
      <c r="M210" s="337"/>
      <c r="N210" s="339"/>
      <c r="V210" s="324"/>
      <c r="W210" s="328"/>
      <c r="X210" s="328"/>
      <c r="AB210" s="282" t="s">
        <v>290</v>
      </c>
      <c r="AD210" s="328"/>
      <c r="AE210" s="387"/>
    </row>
    <row r="211" spans="1:31" s="277" customFormat="1" ht="12" x14ac:dyDescent="0.2">
      <c r="A211" s="335"/>
      <c r="B211" s="336"/>
      <c r="C211" s="284" t="s">
        <v>293</v>
      </c>
      <c r="D211" s="284"/>
      <c r="E211" s="284"/>
      <c r="F211" s="337" t="s">
        <v>291</v>
      </c>
      <c r="G211" s="337" t="s">
        <v>534</v>
      </c>
      <c r="H211" s="337"/>
      <c r="I211" s="337" t="s">
        <v>647</v>
      </c>
      <c r="J211" s="338"/>
      <c r="K211" s="337"/>
      <c r="L211" s="338"/>
      <c r="M211" s="337"/>
      <c r="N211" s="339"/>
      <c r="V211" s="324"/>
      <c r="W211" s="328"/>
      <c r="X211" s="328"/>
      <c r="AB211" s="282" t="s">
        <v>293</v>
      </c>
      <c r="AD211" s="328"/>
      <c r="AE211" s="387"/>
    </row>
    <row r="212" spans="1:31" s="277" customFormat="1" ht="12" x14ac:dyDescent="0.2">
      <c r="A212" s="335"/>
      <c r="B212" s="336"/>
      <c r="C212" s="340" t="s">
        <v>295</v>
      </c>
      <c r="D212" s="340"/>
      <c r="E212" s="340"/>
      <c r="F212" s="341"/>
      <c r="G212" s="341"/>
      <c r="H212" s="341"/>
      <c r="I212" s="341"/>
      <c r="J212" s="342">
        <v>173.6</v>
      </c>
      <c r="K212" s="341"/>
      <c r="L212" s="342">
        <v>868</v>
      </c>
      <c r="M212" s="341"/>
      <c r="N212" s="343"/>
      <c r="V212" s="324"/>
      <c r="W212" s="328"/>
      <c r="X212" s="328"/>
      <c r="AC212" s="282" t="s">
        <v>295</v>
      </c>
      <c r="AD212" s="328"/>
      <c r="AE212" s="387"/>
    </row>
    <row r="213" spans="1:31" s="277" customFormat="1" ht="12" x14ac:dyDescent="0.2">
      <c r="A213" s="335"/>
      <c r="B213" s="336"/>
      <c r="C213" s="284" t="s">
        <v>296</v>
      </c>
      <c r="D213" s="284"/>
      <c r="E213" s="284"/>
      <c r="F213" s="337"/>
      <c r="G213" s="337"/>
      <c r="H213" s="337"/>
      <c r="I213" s="337"/>
      <c r="J213" s="338"/>
      <c r="K213" s="337"/>
      <c r="L213" s="338">
        <v>678.6</v>
      </c>
      <c r="M213" s="337"/>
      <c r="N213" s="339">
        <v>14719</v>
      </c>
      <c r="V213" s="324"/>
      <c r="W213" s="328"/>
      <c r="X213" s="328"/>
      <c r="AB213" s="282" t="s">
        <v>296</v>
      </c>
      <c r="AD213" s="328"/>
      <c r="AE213" s="387"/>
    </row>
    <row r="214" spans="1:31" s="277" customFormat="1" ht="33.75" x14ac:dyDescent="0.2">
      <c r="A214" s="335"/>
      <c r="B214" s="336" t="s">
        <v>536</v>
      </c>
      <c r="C214" s="284" t="s">
        <v>537</v>
      </c>
      <c r="D214" s="284"/>
      <c r="E214" s="284"/>
      <c r="F214" s="337" t="s">
        <v>299</v>
      </c>
      <c r="G214" s="337" t="s">
        <v>538</v>
      </c>
      <c r="H214" s="337"/>
      <c r="I214" s="337" t="s">
        <v>538</v>
      </c>
      <c r="J214" s="338"/>
      <c r="K214" s="337"/>
      <c r="L214" s="338">
        <v>698.96</v>
      </c>
      <c r="M214" s="337"/>
      <c r="N214" s="339">
        <v>15161</v>
      </c>
      <c r="V214" s="324"/>
      <c r="W214" s="328"/>
      <c r="X214" s="328"/>
      <c r="AB214" s="282" t="s">
        <v>537</v>
      </c>
      <c r="AD214" s="328"/>
      <c r="AE214" s="387"/>
    </row>
    <row r="215" spans="1:31" s="277" customFormat="1" ht="33.75" x14ac:dyDescent="0.2">
      <c r="A215" s="335"/>
      <c r="B215" s="336" t="s">
        <v>539</v>
      </c>
      <c r="C215" s="284" t="s">
        <v>540</v>
      </c>
      <c r="D215" s="284"/>
      <c r="E215" s="284"/>
      <c r="F215" s="337" t="s">
        <v>299</v>
      </c>
      <c r="G215" s="337" t="s">
        <v>541</v>
      </c>
      <c r="H215" s="337"/>
      <c r="I215" s="337" t="s">
        <v>541</v>
      </c>
      <c r="J215" s="338"/>
      <c r="K215" s="337"/>
      <c r="L215" s="338">
        <v>407.16</v>
      </c>
      <c r="M215" s="337"/>
      <c r="N215" s="339">
        <v>8831</v>
      </c>
      <c r="V215" s="324"/>
      <c r="W215" s="328"/>
      <c r="X215" s="328"/>
      <c r="AB215" s="282" t="s">
        <v>540</v>
      </c>
      <c r="AD215" s="328"/>
      <c r="AE215" s="387"/>
    </row>
    <row r="216" spans="1:31" s="277" customFormat="1" ht="12" x14ac:dyDescent="0.2">
      <c r="A216" s="344"/>
      <c r="B216" s="345"/>
      <c r="C216" s="331" t="s">
        <v>304</v>
      </c>
      <c r="D216" s="331"/>
      <c r="E216" s="331"/>
      <c r="F216" s="332"/>
      <c r="G216" s="332"/>
      <c r="H216" s="332"/>
      <c r="I216" s="332"/>
      <c r="J216" s="333"/>
      <c r="K216" s="332"/>
      <c r="L216" s="333">
        <v>1974.12</v>
      </c>
      <c r="M216" s="341"/>
      <c r="N216" s="334">
        <v>39822</v>
      </c>
      <c r="V216" s="324"/>
      <c r="W216" s="328"/>
      <c r="X216" s="328"/>
      <c r="AD216" s="328" t="s">
        <v>304</v>
      </c>
      <c r="AE216" s="387"/>
    </row>
    <row r="217" spans="1:31" s="277" customFormat="1" ht="45" x14ac:dyDescent="0.2">
      <c r="A217" s="329" t="s">
        <v>648</v>
      </c>
      <c r="B217" s="330" t="s">
        <v>542</v>
      </c>
      <c r="C217" s="331" t="s">
        <v>543</v>
      </c>
      <c r="D217" s="331"/>
      <c r="E217" s="331"/>
      <c r="F217" s="332" t="s">
        <v>544</v>
      </c>
      <c r="G217" s="332"/>
      <c r="H217" s="332"/>
      <c r="I217" s="332" t="s">
        <v>287</v>
      </c>
      <c r="J217" s="333"/>
      <c r="K217" s="332"/>
      <c r="L217" s="333"/>
      <c r="M217" s="332"/>
      <c r="N217" s="334"/>
      <c r="V217" s="324"/>
      <c r="W217" s="328"/>
      <c r="X217" s="328" t="s">
        <v>543</v>
      </c>
      <c r="AD217" s="328"/>
      <c r="AE217" s="387"/>
    </row>
    <row r="218" spans="1:31" s="277" customFormat="1" ht="12" x14ac:dyDescent="0.2">
      <c r="A218" s="335"/>
      <c r="B218" s="336" t="s">
        <v>278</v>
      </c>
      <c r="C218" s="284" t="s">
        <v>126</v>
      </c>
      <c r="D218" s="284"/>
      <c r="E218" s="284"/>
      <c r="F218" s="337"/>
      <c r="G218" s="337"/>
      <c r="H218" s="337"/>
      <c r="I218" s="337"/>
      <c r="J218" s="338">
        <v>853.49</v>
      </c>
      <c r="K218" s="337"/>
      <c r="L218" s="338">
        <v>3413.96</v>
      </c>
      <c r="M218" s="337" t="s">
        <v>282</v>
      </c>
      <c r="N218" s="339">
        <v>74049</v>
      </c>
      <c r="V218" s="324"/>
      <c r="W218" s="328"/>
      <c r="X218" s="328"/>
      <c r="AA218" s="282" t="s">
        <v>126</v>
      </c>
      <c r="AD218" s="328"/>
      <c r="AE218" s="387"/>
    </row>
    <row r="219" spans="1:31" s="277" customFormat="1" ht="12" x14ac:dyDescent="0.2">
      <c r="A219" s="335"/>
      <c r="B219" s="336" t="s">
        <v>283</v>
      </c>
      <c r="C219" s="284" t="s">
        <v>127</v>
      </c>
      <c r="D219" s="284"/>
      <c r="E219" s="284"/>
      <c r="F219" s="337"/>
      <c r="G219" s="337"/>
      <c r="H219" s="337"/>
      <c r="I219" s="337"/>
      <c r="J219" s="338">
        <v>3988.19</v>
      </c>
      <c r="K219" s="337"/>
      <c r="L219" s="338">
        <v>15952.76</v>
      </c>
      <c r="M219" s="337" t="s">
        <v>284</v>
      </c>
      <c r="N219" s="339">
        <v>138151</v>
      </c>
      <c r="V219" s="324"/>
      <c r="W219" s="328"/>
      <c r="X219" s="328"/>
      <c r="AA219" s="282" t="s">
        <v>127</v>
      </c>
      <c r="AD219" s="328"/>
      <c r="AE219" s="387"/>
    </row>
    <row r="220" spans="1:31" s="277" customFormat="1" ht="12" x14ac:dyDescent="0.2">
      <c r="A220" s="335"/>
      <c r="B220" s="336" t="s">
        <v>285</v>
      </c>
      <c r="C220" s="284" t="s">
        <v>286</v>
      </c>
      <c r="D220" s="284"/>
      <c r="E220" s="284"/>
      <c r="F220" s="337"/>
      <c r="G220" s="337"/>
      <c r="H220" s="337"/>
      <c r="I220" s="337"/>
      <c r="J220" s="338">
        <v>307.01</v>
      </c>
      <c r="K220" s="337"/>
      <c r="L220" s="338">
        <v>1228.04</v>
      </c>
      <c r="M220" s="337" t="s">
        <v>282</v>
      </c>
      <c r="N220" s="339">
        <v>26636</v>
      </c>
      <c r="V220" s="324"/>
      <c r="W220" s="328"/>
      <c r="X220" s="328"/>
      <c r="AA220" s="282" t="s">
        <v>286</v>
      </c>
      <c r="AD220" s="328"/>
      <c r="AE220" s="387"/>
    </row>
    <row r="221" spans="1:31" s="277" customFormat="1" ht="12" x14ac:dyDescent="0.2">
      <c r="A221" s="335"/>
      <c r="B221" s="336" t="s">
        <v>287</v>
      </c>
      <c r="C221" s="284" t="s">
        <v>288</v>
      </c>
      <c r="D221" s="284"/>
      <c r="E221" s="284"/>
      <c r="F221" s="337"/>
      <c r="G221" s="337"/>
      <c r="H221" s="337"/>
      <c r="I221" s="337"/>
      <c r="J221" s="338">
        <v>824.64</v>
      </c>
      <c r="K221" s="337"/>
      <c r="L221" s="338">
        <v>3298.56</v>
      </c>
      <c r="M221" s="337" t="s">
        <v>289</v>
      </c>
      <c r="N221" s="339">
        <v>22826</v>
      </c>
      <c r="V221" s="324"/>
      <c r="W221" s="328"/>
      <c r="X221" s="328"/>
      <c r="AA221" s="282" t="s">
        <v>288</v>
      </c>
      <c r="AD221" s="328"/>
      <c r="AE221" s="387"/>
    </row>
    <row r="222" spans="1:31" s="277" customFormat="1" ht="22.5" x14ac:dyDescent="0.2">
      <c r="A222" s="346"/>
      <c r="B222" s="383" t="s">
        <v>528</v>
      </c>
      <c r="C222" s="384" t="s">
        <v>545</v>
      </c>
      <c r="D222" s="384"/>
      <c r="E222" s="384"/>
      <c r="F222" s="385" t="s">
        <v>530</v>
      </c>
      <c r="G222" s="385" t="s">
        <v>531</v>
      </c>
      <c r="H222" s="385"/>
      <c r="I222" s="385" t="s">
        <v>531</v>
      </c>
      <c r="J222" s="336"/>
      <c r="K222" s="337"/>
      <c r="L222" s="338"/>
      <c r="M222" s="337"/>
      <c r="N222" s="386"/>
      <c r="V222" s="324"/>
      <c r="W222" s="328"/>
      <c r="X222" s="328"/>
      <c r="AD222" s="328"/>
      <c r="AE222" s="387" t="s">
        <v>545</v>
      </c>
    </row>
    <row r="223" spans="1:31" s="277" customFormat="1" ht="22.5" x14ac:dyDescent="0.2">
      <c r="A223" s="346"/>
      <c r="B223" s="383" t="s">
        <v>546</v>
      </c>
      <c r="C223" s="384" t="s">
        <v>547</v>
      </c>
      <c r="D223" s="384"/>
      <c r="E223" s="384"/>
      <c r="F223" s="385" t="s">
        <v>530</v>
      </c>
      <c r="G223" s="385" t="s">
        <v>531</v>
      </c>
      <c r="H223" s="385"/>
      <c r="I223" s="385" t="s">
        <v>531</v>
      </c>
      <c r="J223" s="336"/>
      <c r="K223" s="337"/>
      <c r="L223" s="338"/>
      <c r="M223" s="337"/>
      <c r="N223" s="386"/>
      <c r="V223" s="324"/>
      <c r="W223" s="328"/>
      <c r="X223" s="328"/>
      <c r="AD223" s="328"/>
      <c r="AE223" s="387" t="s">
        <v>547</v>
      </c>
    </row>
    <row r="224" spans="1:31" s="277" customFormat="1" ht="12" x14ac:dyDescent="0.2">
      <c r="A224" s="346"/>
      <c r="B224" s="383" t="s">
        <v>548</v>
      </c>
      <c r="C224" s="384" t="s">
        <v>549</v>
      </c>
      <c r="D224" s="384"/>
      <c r="E224" s="384"/>
      <c r="F224" s="385" t="s">
        <v>530</v>
      </c>
      <c r="G224" s="385" t="s">
        <v>531</v>
      </c>
      <c r="H224" s="385"/>
      <c r="I224" s="385" t="s">
        <v>531</v>
      </c>
      <c r="J224" s="336"/>
      <c r="K224" s="337"/>
      <c r="L224" s="338"/>
      <c r="M224" s="337"/>
      <c r="N224" s="386"/>
      <c r="V224" s="324"/>
      <c r="W224" s="328"/>
      <c r="X224" s="328"/>
      <c r="AD224" s="328"/>
      <c r="AE224" s="387" t="s">
        <v>549</v>
      </c>
    </row>
    <row r="225" spans="1:31" s="277" customFormat="1" ht="12" x14ac:dyDescent="0.2">
      <c r="A225" s="335"/>
      <c r="B225" s="336"/>
      <c r="C225" s="284" t="s">
        <v>290</v>
      </c>
      <c r="D225" s="284"/>
      <c r="E225" s="284"/>
      <c r="F225" s="337" t="s">
        <v>291</v>
      </c>
      <c r="G225" s="337" t="s">
        <v>550</v>
      </c>
      <c r="H225" s="337"/>
      <c r="I225" s="337" t="s">
        <v>649</v>
      </c>
      <c r="J225" s="338"/>
      <c r="K225" s="337"/>
      <c r="L225" s="338"/>
      <c r="M225" s="337"/>
      <c r="N225" s="339"/>
      <c r="V225" s="324"/>
      <c r="W225" s="328"/>
      <c r="X225" s="328"/>
      <c r="AB225" s="282" t="s">
        <v>290</v>
      </c>
      <c r="AD225" s="328"/>
      <c r="AE225" s="387"/>
    </row>
    <row r="226" spans="1:31" s="277" customFormat="1" ht="12" x14ac:dyDescent="0.2">
      <c r="A226" s="335"/>
      <c r="B226" s="336"/>
      <c r="C226" s="284" t="s">
        <v>293</v>
      </c>
      <c r="D226" s="284"/>
      <c r="E226" s="284"/>
      <c r="F226" s="337" t="s">
        <v>291</v>
      </c>
      <c r="G226" s="337" t="s">
        <v>552</v>
      </c>
      <c r="H226" s="337"/>
      <c r="I226" s="337" t="s">
        <v>650</v>
      </c>
      <c r="J226" s="338"/>
      <c r="K226" s="337"/>
      <c r="L226" s="338"/>
      <c r="M226" s="337"/>
      <c r="N226" s="339"/>
      <c r="V226" s="324"/>
      <c r="W226" s="328"/>
      <c r="X226" s="328"/>
      <c r="AB226" s="282" t="s">
        <v>293</v>
      </c>
      <c r="AD226" s="328"/>
      <c r="AE226" s="387"/>
    </row>
    <row r="227" spans="1:31" s="277" customFormat="1" ht="12" x14ac:dyDescent="0.2">
      <c r="A227" s="335"/>
      <c r="B227" s="336"/>
      <c r="C227" s="340" t="s">
        <v>295</v>
      </c>
      <c r="D227" s="340"/>
      <c r="E227" s="340"/>
      <c r="F227" s="341"/>
      <c r="G227" s="341"/>
      <c r="H227" s="341"/>
      <c r="I227" s="341"/>
      <c r="J227" s="342">
        <v>5666.32</v>
      </c>
      <c r="K227" s="341"/>
      <c r="L227" s="342">
        <v>22665.279999999999</v>
      </c>
      <c r="M227" s="341"/>
      <c r="N227" s="343"/>
      <c r="V227" s="324"/>
      <c r="W227" s="328"/>
      <c r="X227" s="328"/>
      <c r="AC227" s="282" t="s">
        <v>295</v>
      </c>
      <c r="AD227" s="328"/>
      <c r="AE227" s="387"/>
    </row>
    <row r="228" spans="1:31" s="277" customFormat="1" ht="12" x14ac:dyDescent="0.2">
      <c r="A228" s="335"/>
      <c r="B228" s="336"/>
      <c r="C228" s="284" t="s">
        <v>296</v>
      </c>
      <c r="D228" s="284"/>
      <c r="E228" s="284"/>
      <c r="F228" s="337"/>
      <c r="G228" s="337"/>
      <c r="H228" s="337"/>
      <c r="I228" s="337"/>
      <c r="J228" s="338"/>
      <c r="K228" s="337"/>
      <c r="L228" s="338">
        <v>4642</v>
      </c>
      <c r="M228" s="337"/>
      <c r="N228" s="339">
        <v>100685</v>
      </c>
      <c r="V228" s="324"/>
      <c r="W228" s="328"/>
      <c r="X228" s="328"/>
      <c r="AB228" s="282" t="s">
        <v>296</v>
      </c>
      <c r="AD228" s="328"/>
      <c r="AE228" s="387"/>
    </row>
    <row r="229" spans="1:31" s="277" customFormat="1" ht="33.75" x14ac:dyDescent="0.2">
      <c r="A229" s="335"/>
      <c r="B229" s="336" t="s">
        <v>536</v>
      </c>
      <c r="C229" s="284" t="s">
        <v>537</v>
      </c>
      <c r="D229" s="284"/>
      <c r="E229" s="284"/>
      <c r="F229" s="337" t="s">
        <v>299</v>
      </c>
      <c r="G229" s="337" t="s">
        <v>538</v>
      </c>
      <c r="H229" s="337"/>
      <c r="I229" s="337" t="s">
        <v>538</v>
      </c>
      <c r="J229" s="338"/>
      <c r="K229" s="337"/>
      <c r="L229" s="338">
        <v>4781.26</v>
      </c>
      <c r="M229" s="337"/>
      <c r="N229" s="339">
        <v>103706</v>
      </c>
      <c r="V229" s="324"/>
      <c r="W229" s="328"/>
      <c r="X229" s="328"/>
      <c r="AB229" s="282" t="s">
        <v>537</v>
      </c>
      <c r="AD229" s="328"/>
      <c r="AE229" s="387"/>
    </row>
    <row r="230" spans="1:31" s="277" customFormat="1" ht="33.75" x14ac:dyDescent="0.2">
      <c r="A230" s="335"/>
      <c r="B230" s="336" t="s">
        <v>539</v>
      </c>
      <c r="C230" s="284" t="s">
        <v>540</v>
      </c>
      <c r="D230" s="284"/>
      <c r="E230" s="284"/>
      <c r="F230" s="337" t="s">
        <v>299</v>
      </c>
      <c r="G230" s="337" t="s">
        <v>541</v>
      </c>
      <c r="H230" s="337"/>
      <c r="I230" s="337" t="s">
        <v>541</v>
      </c>
      <c r="J230" s="338"/>
      <c r="K230" s="337"/>
      <c r="L230" s="338">
        <v>2785.2</v>
      </c>
      <c r="M230" s="337"/>
      <c r="N230" s="339">
        <v>60411</v>
      </c>
      <c r="V230" s="324"/>
      <c r="W230" s="328"/>
      <c r="X230" s="328"/>
      <c r="AB230" s="282" t="s">
        <v>540</v>
      </c>
      <c r="AD230" s="328"/>
      <c r="AE230" s="387"/>
    </row>
    <row r="231" spans="1:31" s="277" customFormat="1" ht="12" x14ac:dyDescent="0.2">
      <c r="A231" s="344"/>
      <c r="B231" s="345"/>
      <c r="C231" s="331" t="s">
        <v>304</v>
      </c>
      <c r="D231" s="331"/>
      <c r="E231" s="331"/>
      <c r="F231" s="332"/>
      <c r="G231" s="332"/>
      <c r="H231" s="332"/>
      <c r="I231" s="332"/>
      <c r="J231" s="333"/>
      <c r="K231" s="332"/>
      <c r="L231" s="333">
        <v>30231.74</v>
      </c>
      <c r="M231" s="341"/>
      <c r="N231" s="334">
        <v>399143</v>
      </c>
      <c r="V231" s="324"/>
      <c r="W231" s="328"/>
      <c r="X231" s="328"/>
      <c r="AD231" s="328" t="s">
        <v>304</v>
      </c>
      <c r="AE231" s="387"/>
    </row>
    <row r="232" spans="1:31" s="277" customFormat="1" ht="56.25" x14ac:dyDescent="0.2">
      <c r="A232" s="329" t="s">
        <v>651</v>
      </c>
      <c r="B232" s="330" t="s">
        <v>562</v>
      </c>
      <c r="C232" s="331" t="s">
        <v>563</v>
      </c>
      <c r="D232" s="331"/>
      <c r="E232" s="331"/>
      <c r="F232" s="332" t="s">
        <v>281</v>
      </c>
      <c r="G232" s="332"/>
      <c r="H232" s="332"/>
      <c r="I232" s="332" t="s">
        <v>285</v>
      </c>
      <c r="J232" s="333"/>
      <c r="K232" s="332"/>
      <c r="L232" s="333"/>
      <c r="M232" s="332"/>
      <c r="N232" s="334"/>
      <c r="V232" s="324"/>
      <c r="W232" s="328"/>
      <c r="X232" s="328" t="s">
        <v>563</v>
      </c>
      <c r="AD232" s="328"/>
      <c r="AE232" s="387"/>
    </row>
    <row r="233" spans="1:31" s="277" customFormat="1" ht="33.75" x14ac:dyDescent="0.2">
      <c r="A233" s="368"/>
      <c r="B233" s="336" t="s">
        <v>512</v>
      </c>
      <c r="C233" s="284" t="s">
        <v>513</v>
      </c>
      <c r="D233" s="284"/>
      <c r="E233" s="284"/>
      <c r="F233" s="284"/>
      <c r="G233" s="284"/>
      <c r="H233" s="284"/>
      <c r="I233" s="284"/>
      <c r="J233" s="284"/>
      <c r="K233" s="284"/>
      <c r="L233" s="284"/>
      <c r="M233" s="284"/>
      <c r="N233" s="348"/>
      <c r="V233" s="324"/>
      <c r="W233" s="328"/>
      <c r="X233" s="328"/>
      <c r="Z233" s="282" t="s">
        <v>513</v>
      </c>
      <c r="AD233" s="328"/>
      <c r="AE233" s="387"/>
    </row>
    <row r="234" spans="1:31" s="277" customFormat="1" ht="12" x14ac:dyDescent="0.2">
      <c r="A234" s="335"/>
      <c r="B234" s="336" t="s">
        <v>278</v>
      </c>
      <c r="C234" s="284" t="s">
        <v>126</v>
      </c>
      <c r="D234" s="284"/>
      <c r="E234" s="284"/>
      <c r="F234" s="337"/>
      <c r="G234" s="337"/>
      <c r="H234" s="337"/>
      <c r="I234" s="337"/>
      <c r="J234" s="338">
        <v>57.93</v>
      </c>
      <c r="K234" s="337" t="s">
        <v>515</v>
      </c>
      <c r="L234" s="338">
        <v>208.55</v>
      </c>
      <c r="M234" s="337" t="s">
        <v>282</v>
      </c>
      <c r="N234" s="339">
        <v>4523</v>
      </c>
      <c r="V234" s="324"/>
      <c r="W234" s="328"/>
      <c r="X234" s="328"/>
      <c r="AA234" s="282" t="s">
        <v>126</v>
      </c>
      <c r="AD234" s="328"/>
      <c r="AE234" s="387"/>
    </row>
    <row r="235" spans="1:31" s="277" customFormat="1" ht="12" x14ac:dyDescent="0.2">
      <c r="A235" s="335"/>
      <c r="B235" s="336" t="s">
        <v>283</v>
      </c>
      <c r="C235" s="284" t="s">
        <v>127</v>
      </c>
      <c r="D235" s="284"/>
      <c r="E235" s="284"/>
      <c r="F235" s="337"/>
      <c r="G235" s="337"/>
      <c r="H235" s="337"/>
      <c r="I235" s="337"/>
      <c r="J235" s="338">
        <v>85.22</v>
      </c>
      <c r="K235" s="337" t="s">
        <v>515</v>
      </c>
      <c r="L235" s="338">
        <v>306.79000000000002</v>
      </c>
      <c r="M235" s="337" t="s">
        <v>284</v>
      </c>
      <c r="N235" s="339">
        <v>2657</v>
      </c>
      <c r="V235" s="324"/>
      <c r="W235" s="328"/>
      <c r="X235" s="328"/>
      <c r="AA235" s="282" t="s">
        <v>127</v>
      </c>
      <c r="AD235" s="328"/>
      <c r="AE235" s="387"/>
    </row>
    <row r="236" spans="1:31" s="277" customFormat="1" ht="12" x14ac:dyDescent="0.2">
      <c r="A236" s="335"/>
      <c r="B236" s="336" t="s">
        <v>285</v>
      </c>
      <c r="C236" s="284" t="s">
        <v>286</v>
      </c>
      <c r="D236" s="284"/>
      <c r="E236" s="284"/>
      <c r="F236" s="337"/>
      <c r="G236" s="337"/>
      <c r="H236" s="337"/>
      <c r="I236" s="337"/>
      <c r="J236" s="338">
        <v>4.7300000000000004</v>
      </c>
      <c r="K236" s="337" t="s">
        <v>515</v>
      </c>
      <c r="L236" s="338">
        <v>17.03</v>
      </c>
      <c r="M236" s="337" t="s">
        <v>282</v>
      </c>
      <c r="N236" s="339">
        <v>369</v>
      </c>
      <c r="V236" s="324"/>
      <c r="W236" s="328"/>
      <c r="X236" s="328"/>
      <c r="AA236" s="282" t="s">
        <v>286</v>
      </c>
      <c r="AD236" s="328"/>
      <c r="AE236" s="387"/>
    </row>
    <row r="237" spans="1:31" s="277" customFormat="1" ht="12" x14ac:dyDescent="0.2">
      <c r="A237" s="335"/>
      <c r="B237" s="336" t="s">
        <v>287</v>
      </c>
      <c r="C237" s="284" t="s">
        <v>288</v>
      </c>
      <c r="D237" s="284"/>
      <c r="E237" s="284"/>
      <c r="F237" s="337"/>
      <c r="G237" s="337"/>
      <c r="H237" s="337"/>
      <c r="I237" s="337"/>
      <c r="J237" s="338">
        <v>315.60000000000002</v>
      </c>
      <c r="K237" s="337"/>
      <c r="L237" s="338">
        <v>946.8</v>
      </c>
      <c r="M237" s="337" t="s">
        <v>289</v>
      </c>
      <c r="N237" s="339">
        <v>6552</v>
      </c>
      <c r="V237" s="324"/>
      <c r="W237" s="328"/>
      <c r="X237" s="328"/>
      <c r="AA237" s="282" t="s">
        <v>288</v>
      </c>
      <c r="AD237" s="328"/>
      <c r="AE237" s="387"/>
    </row>
    <row r="238" spans="1:31" s="277" customFormat="1" ht="12" x14ac:dyDescent="0.2">
      <c r="A238" s="335"/>
      <c r="B238" s="336"/>
      <c r="C238" s="284" t="s">
        <v>290</v>
      </c>
      <c r="D238" s="284"/>
      <c r="E238" s="284"/>
      <c r="F238" s="337" t="s">
        <v>291</v>
      </c>
      <c r="G238" s="337" t="s">
        <v>564</v>
      </c>
      <c r="H238" s="337" t="s">
        <v>515</v>
      </c>
      <c r="I238" s="337" t="s">
        <v>565</v>
      </c>
      <c r="J238" s="338"/>
      <c r="K238" s="337"/>
      <c r="L238" s="338"/>
      <c r="M238" s="337"/>
      <c r="N238" s="339"/>
      <c r="V238" s="324"/>
      <c r="W238" s="328"/>
      <c r="X238" s="328"/>
      <c r="AB238" s="282" t="s">
        <v>290</v>
      </c>
      <c r="AD238" s="328"/>
      <c r="AE238" s="387"/>
    </row>
    <row r="239" spans="1:31" s="277" customFormat="1" ht="12" x14ac:dyDescent="0.2">
      <c r="A239" s="335"/>
      <c r="B239" s="336"/>
      <c r="C239" s="284" t="s">
        <v>293</v>
      </c>
      <c r="D239" s="284"/>
      <c r="E239" s="284"/>
      <c r="F239" s="337" t="s">
        <v>291</v>
      </c>
      <c r="G239" s="337" t="s">
        <v>566</v>
      </c>
      <c r="H239" s="337" t="s">
        <v>515</v>
      </c>
      <c r="I239" s="337" t="s">
        <v>567</v>
      </c>
      <c r="J239" s="338"/>
      <c r="K239" s="337"/>
      <c r="L239" s="338"/>
      <c r="M239" s="337"/>
      <c r="N239" s="339"/>
      <c r="V239" s="324"/>
      <c r="W239" s="328"/>
      <c r="X239" s="328"/>
      <c r="AB239" s="282" t="s">
        <v>293</v>
      </c>
      <c r="AD239" s="328"/>
      <c r="AE239" s="387"/>
    </row>
    <row r="240" spans="1:31" s="277" customFormat="1" ht="12" x14ac:dyDescent="0.2">
      <c r="A240" s="335"/>
      <c r="B240" s="336"/>
      <c r="C240" s="340" t="s">
        <v>295</v>
      </c>
      <c r="D240" s="340"/>
      <c r="E240" s="340"/>
      <c r="F240" s="341"/>
      <c r="G240" s="341"/>
      <c r="H240" s="341"/>
      <c r="I240" s="341"/>
      <c r="J240" s="342">
        <v>458.75</v>
      </c>
      <c r="K240" s="341"/>
      <c r="L240" s="342">
        <v>1462.14</v>
      </c>
      <c r="M240" s="341"/>
      <c r="N240" s="343"/>
      <c r="V240" s="324"/>
      <c r="W240" s="328"/>
      <c r="X240" s="328"/>
      <c r="AC240" s="282" t="s">
        <v>295</v>
      </c>
      <c r="AD240" s="328"/>
      <c r="AE240" s="387"/>
    </row>
    <row r="241" spans="1:32" s="277" customFormat="1" ht="12" x14ac:dyDescent="0.2">
      <c r="A241" s="335"/>
      <c r="B241" s="336"/>
      <c r="C241" s="284" t="s">
        <v>296</v>
      </c>
      <c r="D241" s="284"/>
      <c r="E241" s="284"/>
      <c r="F241" s="337"/>
      <c r="G241" s="337"/>
      <c r="H241" s="337"/>
      <c r="I241" s="337"/>
      <c r="J241" s="338"/>
      <c r="K241" s="337"/>
      <c r="L241" s="338">
        <v>225.58</v>
      </c>
      <c r="M241" s="337"/>
      <c r="N241" s="339">
        <v>4892</v>
      </c>
      <c r="V241" s="324"/>
      <c r="W241" s="328"/>
      <c r="X241" s="328"/>
      <c r="AB241" s="282" t="s">
        <v>296</v>
      </c>
      <c r="AD241" s="328"/>
      <c r="AE241" s="387"/>
    </row>
    <row r="242" spans="1:32" s="277" customFormat="1" ht="33.75" x14ac:dyDescent="0.2">
      <c r="A242" s="335"/>
      <c r="B242" s="336" t="s">
        <v>297</v>
      </c>
      <c r="C242" s="284" t="s">
        <v>298</v>
      </c>
      <c r="D242" s="284"/>
      <c r="E242" s="284"/>
      <c r="F242" s="337" t="s">
        <v>299</v>
      </c>
      <c r="G242" s="337" t="s">
        <v>300</v>
      </c>
      <c r="H242" s="337"/>
      <c r="I242" s="337" t="s">
        <v>300</v>
      </c>
      <c r="J242" s="338"/>
      <c r="K242" s="337"/>
      <c r="L242" s="338">
        <v>214.3</v>
      </c>
      <c r="M242" s="337"/>
      <c r="N242" s="339">
        <v>4647</v>
      </c>
      <c r="V242" s="324"/>
      <c r="W242" s="328"/>
      <c r="X242" s="328"/>
      <c r="AB242" s="282" t="s">
        <v>298</v>
      </c>
      <c r="AD242" s="328"/>
      <c r="AE242" s="387"/>
    </row>
    <row r="243" spans="1:32" s="277" customFormat="1" ht="33.75" x14ac:dyDescent="0.2">
      <c r="A243" s="335"/>
      <c r="B243" s="336" t="s">
        <v>301</v>
      </c>
      <c r="C243" s="284" t="s">
        <v>302</v>
      </c>
      <c r="D243" s="284"/>
      <c r="E243" s="284"/>
      <c r="F243" s="337" t="s">
        <v>299</v>
      </c>
      <c r="G243" s="337" t="s">
        <v>303</v>
      </c>
      <c r="H243" s="337"/>
      <c r="I243" s="337" t="s">
        <v>303</v>
      </c>
      <c r="J243" s="338"/>
      <c r="K243" s="337"/>
      <c r="L243" s="338">
        <v>119.56</v>
      </c>
      <c r="M243" s="337"/>
      <c r="N243" s="339">
        <v>2593</v>
      </c>
      <c r="V243" s="324"/>
      <c r="W243" s="328"/>
      <c r="X243" s="328"/>
      <c r="AB243" s="282" t="s">
        <v>302</v>
      </c>
      <c r="AD243" s="328"/>
      <c r="AE243" s="387"/>
    </row>
    <row r="244" spans="1:32" s="277" customFormat="1" ht="12" x14ac:dyDescent="0.2">
      <c r="A244" s="344"/>
      <c r="B244" s="345"/>
      <c r="C244" s="331" t="s">
        <v>304</v>
      </c>
      <c r="D244" s="331"/>
      <c r="E244" s="331"/>
      <c r="F244" s="332"/>
      <c r="G244" s="332"/>
      <c r="H244" s="332"/>
      <c r="I244" s="332"/>
      <c r="J244" s="333"/>
      <c r="K244" s="332"/>
      <c r="L244" s="333">
        <v>1796</v>
      </c>
      <c r="M244" s="341"/>
      <c r="N244" s="334">
        <v>20972</v>
      </c>
      <c r="V244" s="324"/>
      <c r="W244" s="328"/>
      <c r="X244" s="328"/>
      <c r="AD244" s="328" t="s">
        <v>304</v>
      </c>
      <c r="AE244" s="387"/>
    </row>
    <row r="245" spans="1:32" s="277" customFormat="1" ht="56.25" x14ac:dyDescent="0.2">
      <c r="A245" s="329" t="s">
        <v>652</v>
      </c>
      <c r="B245" s="330" t="s">
        <v>568</v>
      </c>
      <c r="C245" s="331" t="s">
        <v>569</v>
      </c>
      <c r="D245" s="331"/>
      <c r="E245" s="331"/>
      <c r="F245" s="332" t="s">
        <v>570</v>
      </c>
      <c r="G245" s="332"/>
      <c r="H245" s="332"/>
      <c r="I245" s="332" t="s">
        <v>571</v>
      </c>
      <c r="J245" s="333">
        <v>204.87</v>
      </c>
      <c r="K245" s="332"/>
      <c r="L245" s="333">
        <v>-614.61</v>
      </c>
      <c r="M245" s="332" t="s">
        <v>289</v>
      </c>
      <c r="N245" s="334">
        <v>-4253</v>
      </c>
      <c r="V245" s="324"/>
      <c r="W245" s="328"/>
      <c r="X245" s="328" t="s">
        <v>569</v>
      </c>
      <c r="AD245" s="328"/>
      <c r="AE245" s="387"/>
    </row>
    <row r="246" spans="1:32" s="277" customFormat="1" ht="12" x14ac:dyDescent="0.2">
      <c r="A246" s="344"/>
      <c r="B246" s="345"/>
      <c r="C246" s="289" t="s">
        <v>572</v>
      </c>
      <c r="D246" s="364"/>
      <c r="E246" s="364"/>
      <c r="F246" s="349"/>
      <c r="G246" s="349"/>
      <c r="H246" s="349"/>
      <c r="I246" s="349"/>
      <c r="J246" s="365"/>
      <c r="K246" s="349"/>
      <c r="L246" s="365"/>
      <c r="M246" s="366"/>
      <c r="N246" s="367"/>
      <c r="V246" s="324"/>
      <c r="W246" s="328"/>
      <c r="X246" s="328"/>
      <c r="AD246" s="328"/>
      <c r="AE246" s="387"/>
    </row>
    <row r="247" spans="1:32" s="277" customFormat="1" ht="22.5" x14ac:dyDescent="0.2">
      <c r="A247" s="329" t="s">
        <v>653</v>
      </c>
      <c r="B247" s="330" t="s">
        <v>573</v>
      </c>
      <c r="C247" s="331" t="s">
        <v>574</v>
      </c>
      <c r="D247" s="331"/>
      <c r="E247" s="331"/>
      <c r="F247" s="332" t="s">
        <v>281</v>
      </c>
      <c r="G247" s="332"/>
      <c r="H247" s="332"/>
      <c r="I247" s="332" t="s">
        <v>285</v>
      </c>
      <c r="J247" s="333">
        <v>17844.75</v>
      </c>
      <c r="K247" s="332" t="s">
        <v>575</v>
      </c>
      <c r="L247" s="333">
        <v>7794.22</v>
      </c>
      <c r="M247" s="332" t="s">
        <v>289</v>
      </c>
      <c r="N247" s="334">
        <v>53936</v>
      </c>
      <c r="V247" s="324"/>
      <c r="W247" s="328"/>
      <c r="X247" s="328" t="s">
        <v>574</v>
      </c>
      <c r="AD247" s="328"/>
      <c r="AE247" s="387"/>
    </row>
    <row r="248" spans="1:32" s="277" customFormat="1" ht="12" x14ac:dyDescent="0.2">
      <c r="A248" s="344"/>
      <c r="B248" s="345"/>
      <c r="C248" s="289" t="s">
        <v>463</v>
      </c>
      <c r="D248" s="364"/>
      <c r="E248" s="364"/>
      <c r="F248" s="349"/>
      <c r="G248" s="349"/>
      <c r="H248" s="349"/>
      <c r="I248" s="349"/>
      <c r="J248" s="365"/>
      <c r="K248" s="349"/>
      <c r="L248" s="365"/>
      <c r="M248" s="366"/>
      <c r="N248" s="367"/>
      <c r="V248" s="324"/>
      <c r="W248" s="328"/>
      <c r="X248" s="328"/>
      <c r="AD248" s="328"/>
      <c r="AE248" s="387"/>
    </row>
    <row r="249" spans="1:32" s="277" customFormat="1" ht="12" x14ac:dyDescent="0.2">
      <c r="A249" s="346"/>
      <c r="B249" s="347"/>
      <c r="C249" s="284" t="s">
        <v>576</v>
      </c>
      <c r="D249" s="284"/>
      <c r="E249" s="284"/>
      <c r="F249" s="284"/>
      <c r="G249" s="284"/>
      <c r="H249" s="284"/>
      <c r="I249" s="284"/>
      <c r="J249" s="284"/>
      <c r="K249" s="284"/>
      <c r="L249" s="284"/>
      <c r="M249" s="284"/>
      <c r="N249" s="348"/>
      <c r="V249" s="324"/>
      <c r="W249" s="328"/>
      <c r="X249" s="328"/>
      <c r="AD249" s="328"/>
      <c r="AE249" s="387"/>
      <c r="AF249" s="282" t="s">
        <v>576</v>
      </c>
    </row>
    <row r="250" spans="1:32" s="277" customFormat="1" ht="22.5" x14ac:dyDescent="0.2">
      <c r="A250" s="368"/>
      <c r="B250" s="336" t="s">
        <v>577</v>
      </c>
      <c r="C250" s="284" t="s">
        <v>578</v>
      </c>
      <c r="D250" s="284"/>
      <c r="E250" s="284"/>
      <c r="F250" s="284"/>
      <c r="G250" s="284"/>
      <c r="H250" s="284"/>
      <c r="I250" s="284"/>
      <c r="J250" s="284"/>
      <c r="K250" s="284"/>
      <c r="L250" s="284"/>
      <c r="M250" s="284"/>
      <c r="N250" s="348"/>
      <c r="V250" s="324"/>
      <c r="W250" s="328"/>
      <c r="X250" s="328"/>
      <c r="Z250" s="282" t="s">
        <v>578</v>
      </c>
      <c r="AD250" s="328"/>
      <c r="AE250" s="387"/>
    </row>
    <row r="251" spans="1:32" s="277" customFormat="1" ht="22.5" x14ac:dyDescent="0.2">
      <c r="A251" s="329" t="s">
        <v>654</v>
      </c>
      <c r="B251" s="330" t="s">
        <v>580</v>
      </c>
      <c r="C251" s="331" t="s">
        <v>581</v>
      </c>
      <c r="D251" s="331"/>
      <c r="E251" s="331"/>
      <c r="F251" s="332" t="s">
        <v>394</v>
      </c>
      <c r="G251" s="332"/>
      <c r="H251" s="332"/>
      <c r="I251" s="332" t="s">
        <v>285</v>
      </c>
      <c r="J251" s="333">
        <v>4019.79</v>
      </c>
      <c r="K251" s="332" t="s">
        <v>395</v>
      </c>
      <c r="L251" s="333">
        <v>1763.58</v>
      </c>
      <c r="M251" s="332" t="s">
        <v>289</v>
      </c>
      <c r="N251" s="334">
        <v>12204</v>
      </c>
      <c r="V251" s="324"/>
      <c r="W251" s="328"/>
      <c r="X251" s="328" t="s">
        <v>581</v>
      </c>
      <c r="AD251" s="328"/>
      <c r="AE251" s="387"/>
    </row>
    <row r="252" spans="1:32" s="277" customFormat="1" ht="12" x14ac:dyDescent="0.2">
      <c r="A252" s="344"/>
      <c r="B252" s="345"/>
      <c r="C252" s="289" t="s">
        <v>396</v>
      </c>
      <c r="D252" s="364"/>
      <c r="E252" s="364"/>
      <c r="F252" s="349"/>
      <c r="G252" s="349"/>
      <c r="H252" s="349"/>
      <c r="I252" s="349"/>
      <c r="J252" s="365"/>
      <c r="K252" s="349"/>
      <c r="L252" s="365"/>
      <c r="M252" s="366"/>
      <c r="N252" s="367"/>
      <c r="V252" s="324"/>
      <c r="W252" s="328"/>
      <c r="X252" s="328"/>
      <c r="AD252" s="328"/>
      <c r="AE252" s="387"/>
    </row>
    <row r="253" spans="1:32" s="277" customFormat="1" ht="12" x14ac:dyDescent="0.2">
      <c r="A253" s="346"/>
      <c r="B253" s="347"/>
      <c r="C253" s="284" t="s">
        <v>582</v>
      </c>
      <c r="D253" s="284"/>
      <c r="E253" s="284"/>
      <c r="F253" s="284"/>
      <c r="G253" s="284"/>
      <c r="H253" s="284"/>
      <c r="I253" s="284"/>
      <c r="J253" s="284"/>
      <c r="K253" s="284"/>
      <c r="L253" s="284"/>
      <c r="M253" s="284"/>
      <c r="N253" s="348"/>
      <c r="V253" s="324"/>
      <c r="W253" s="328"/>
      <c r="X253" s="328"/>
      <c r="AD253" s="328"/>
      <c r="AE253" s="387"/>
      <c r="AF253" s="282" t="s">
        <v>582</v>
      </c>
    </row>
    <row r="254" spans="1:32" s="277" customFormat="1" ht="22.5" x14ac:dyDescent="0.2">
      <c r="A254" s="368"/>
      <c r="B254" s="336" t="s">
        <v>397</v>
      </c>
      <c r="C254" s="284" t="s">
        <v>398</v>
      </c>
      <c r="D254" s="284"/>
      <c r="E254" s="284"/>
      <c r="F254" s="284"/>
      <c r="G254" s="284"/>
      <c r="H254" s="284"/>
      <c r="I254" s="284"/>
      <c r="J254" s="284"/>
      <c r="K254" s="284"/>
      <c r="L254" s="284"/>
      <c r="M254" s="284"/>
      <c r="N254" s="348"/>
      <c r="V254" s="324"/>
      <c r="W254" s="328"/>
      <c r="X254" s="328"/>
      <c r="Z254" s="282" t="s">
        <v>398</v>
      </c>
      <c r="AD254" s="328"/>
      <c r="AE254" s="387"/>
    </row>
    <row r="255" spans="1:32" s="277" customFormat="1" ht="22.5" x14ac:dyDescent="0.2">
      <c r="A255" s="329" t="s">
        <v>465</v>
      </c>
      <c r="B255" s="330" t="s">
        <v>573</v>
      </c>
      <c r="C255" s="331" t="s">
        <v>583</v>
      </c>
      <c r="D255" s="331"/>
      <c r="E255" s="331"/>
      <c r="F255" s="332" t="s">
        <v>281</v>
      </c>
      <c r="G255" s="332"/>
      <c r="H255" s="332"/>
      <c r="I255" s="332" t="s">
        <v>285</v>
      </c>
      <c r="J255" s="333">
        <v>3799.14</v>
      </c>
      <c r="K255" s="332" t="s">
        <v>470</v>
      </c>
      <c r="L255" s="333">
        <v>1679.91</v>
      </c>
      <c r="M255" s="332" t="s">
        <v>289</v>
      </c>
      <c r="N255" s="334">
        <v>11625</v>
      </c>
      <c r="V255" s="324"/>
      <c r="W255" s="328"/>
      <c r="X255" s="328" t="s">
        <v>583</v>
      </c>
      <c r="AD255" s="328"/>
      <c r="AE255" s="387"/>
    </row>
    <row r="256" spans="1:32" s="277" customFormat="1" ht="12" x14ac:dyDescent="0.2">
      <c r="A256" s="344"/>
      <c r="B256" s="345"/>
      <c r="C256" s="289" t="s">
        <v>463</v>
      </c>
      <c r="D256" s="364"/>
      <c r="E256" s="364"/>
      <c r="F256" s="349"/>
      <c r="G256" s="349"/>
      <c r="H256" s="349"/>
      <c r="I256" s="349"/>
      <c r="J256" s="365"/>
      <c r="K256" s="349"/>
      <c r="L256" s="365"/>
      <c r="M256" s="366"/>
      <c r="N256" s="367"/>
      <c r="V256" s="324"/>
      <c r="W256" s="328"/>
      <c r="X256" s="328"/>
      <c r="AD256" s="328"/>
      <c r="AE256" s="387"/>
    </row>
    <row r="257" spans="1:32" s="277" customFormat="1" ht="12" x14ac:dyDescent="0.2">
      <c r="A257" s="346"/>
      <c r="B257" s="347"/>
      <c r="C257" s="284" t="s">
        <v>584</v>
      </c>
      <c r="D257" s="284"/>
      <c r="E257" s="284"/>
      <c r="F257" s="284"/>
      <c r="G257" s="284"/>
      <c r="H257" s="284"/>
      <c r="I257" s="284"/>
      <c r="J257" s="284"/>
      <c r="K257" s="284"/>
      <c r="L257" s="284"/>
      <c r="M257" s="284"/>
      <c r="N257" s="348"/>
      <c r="V257" s="324"/>
      <c r="W257" s="328"/>
      <c r="X257" s="328"/>
      <c r="AD257" s="328"/>
      <c r="AE257" s="387"/>
      <c r="AF257" s="282" t="s">
        <v>584</v>
      </c>
    </row>
    <row r="258" spans="1:32" s="277" customFormat="1" ht="22.5" x14ac:dyDescent="0.2">
      <c r="A258" s="368"/>
      <c r="B258" s="336" t="s">
        <v>471</v>
      </c>
      <c r="C258" s="284" t="s">
        <v>472</v>
      </c>
      <c r="D258" s="284"/>
      <c r="E258" s="284"/>
      <c r="F258" s="284"/>
      <c r="G258" s="284"/>
      <c r="H258" s="284"/>
      <c r="I258" s="284"/>
      <c r="J258" s="284"/>
      <c r="K258" s="284"/>
      <c r="L258" s="284"/>
      <c r="M258" s="284"/>
      <c r="N258" s="348"/>
      <c r="V258" s="324"/>
      <c r="W258" s="328"/>
      <c r="X258" s="328"/>
      <c r="Z258" s="282" t="s">
        <v>472</v>
      </c>
      <c r="AD258" s="328"/>
      <c r="AE258" s="387"/>
    </row>
    <row r="259" spans="1:32" s="277" customFormat="1" ht="33.75" x14ac:dyDescent="0.2">
      <c r="A259" s="329" t="s">
        <v>473</v>
      </c>
      <c r="B259" s="330" t="s">
        <v>586</v>
      </c>
      <c r="C259" s="331" t="s">
        <v>587</v>
      </c>
      <c r="D259" s="331"/>
      <c r="E259" s="331"/>
      <c r="F259" s="332" t="s">
        <v>588</v>
      </c>
      <c r="G259" s="332"/>
      <c r="H259" s="332"/>
      <c r="I259" s="332" t="s">
        <v>278</v>
      </c>
      <c r="J259" s="333"/>
      <c r="K259" s="332"/>
      <c r="L259" s="333"/>
      <c r="M259" s="332"/>
      <c r="N259" s="334"/>
      <c r="V259" s="324"/>
      <c r="W259" s="328"/>
      <c r="X259" s="328" t="s">
        <v>587</v>
      </c>
      <c r="AD259" s="328"/>
      <c r="AE259" s="387"/>
    </row>
    <row r="260" spans="1:32" s="277" customFormat="1" ht="33.75" x14ac:dyDescent="0.2">
      <c r="A260" s="368"/>
      <c r="B260" s="336" t="s">
        <v>512</v>
      </c>
      <c r="C260" s="284" t="s">
        <v>513</v>
      </c>
      <c r="D260" s="284"/>
      <c r="E260" s="284"/>
      <c r="F260" s="284"/>
      <c r="G260" s="284"/>
      <c r="H260" s="284"/>
      <c r="I260" s="284"/>
      <c r="J260" s="284"/>
      <c r="K260" s="284"/>
      <c r="L260" s="284"/>
      <c r="M260" s="284"/>
      <c r="N260" s="348"/>
      <c r="V260" s="324"/>
      <c r="W260" s="328"/>
      <c r="X260" s="328"/>
      <c r="Z260" s="282" t="s">
        <v>513</v>
      </c>
      <c r="AD260" s="328"/>
      <c r="AE260" s="387"/>
    </row>
    <row r="261" spans="1:32" s="277" customFormat="1" ht="12" x14ac:dyDescent="0.2">
      <c r="A261" s="335"/>
      <c r="B261" s="336" t="s">
        <v>278</v>
      </c>
      <c r="C261" s="284" t="s">
        <v>126</v>
      </c>
      <c r="D261" s="284"/>
      <c r="E261" s="284"/>
      <c r="F261" s="337"/>
      <c r="G261" s="337"/>
      <c r="H261" s="337"/>
      <c r="I261" s="337"/>
      <c r="J261" s="338">
        <v>38.5</v>
      </c>
      <c r="K261" s="337" t="s">
        <v>515</v>
      </c>
      <c r="L261" s="338">
        <v>46.2</v>
      </c>
      <c r="M261" s="337" t="s">
        <v>282</v>
      </c>
      <c r="N261" s="339">
        <v>1002</v>
      </c>
      <c r="V261" s="324"/>
      <c r="W261" s="328"/>
      <c r="X261" s="328"/>
      <c r="AA261" s="282" t="s">
        <v>126</v>
      </c>
      <c r="AD261" s="328"/>
      <c r="AE261" s="387"/>
    </row>
    <row r="262" spans="1:32" s="277" customFormat="1" ht="12" x14ac:dyDescent="0.2">
      <c r="A262" s="335"/>
      <c r="B262" s="336" t="s">
        <v>283</v>
      </c>
      <c r="C262" s="284" t="s">
        <v>127</v>
      </c>
      <c r="D262" s="284"/>
      <c r="E262" s="284"/>
      <c r="F262" s="337"/>
      <c r="G262" s="337"/>
      <c r="H262" s="337"/>
      <c r="I262" s="337"/>
      <c r="J262" s="338">
        <v>38.82</v>
      </c>
      <c r="K262" s="337" t="s">
        <v>515</v>
      </c>
      <c r="L262" s="338">
        <v>46.58</v>
      </c>
      <c r="M262" s="337" t="s">
        <v>284</v>
      </c>
      <c r="N262" s="339">
        <v>403</v>
      </c>
      <c r="V262" s="324"/>
      <c r="W262" s="328"/>
      <c r="X262" s="328"/>
      <c r="AA262" s="282" t="s">
        <v>127</v>
      </c>
      <c r="AD262" s="328"/>
      <c r="AE262" s="387"/>
    </row>
    <row r="263" spans="1:32" s="277" customFormat="1" ht="12" x14ac:dyDescent="0.2">
      <c r="A263" s="335"/>
      <c r="B263" s="336" t="s">
        <v>287</v>
      </c>
      <c r="C263" s="284" t="s">
        <v>288</v>
      </c>
      <c r="D263" s="284"/>
      <c r="E263" s="284"/>
      <c r="F263" s="337"/>
      <c r="G263" s="337"/>
      <c r="H263" s="337"/>
      <c r="I263" s="337"/>
      <c r="J263" s="338">
        <v>0.77</v>
      </c>
      <c r="K263" s="337"/>
      <c r="L263" s="338">
        <v>0.77</v>
      </c>
      <c r="M263" s="337" t="s">
        <v>289</v>
      </c>
      <c r="N263" s="339">
        <v>5</v>
      </c>
      <c r="V263" s="324"/>
      <c r="W263" s="328"/>
      <c r="X263" s="328"/>
      <c r="AA263" s="282" t="s">
        <v>288</v>
      </c>
      <c r="AD263" s="328"/>
      <c r="AE263" s="387"/>
    </row>
    <row r="264" spans="1:32" s="277" customFormat="1" ht="12" x14ac:dyDescent="0.2">
      <c r="A264" s="335"/>
      <c r="B264" s="336"/>
      <c r="C264" s="284" t="s">
        <v>290</v>
      </c>
      <c r="D264" s="284"/>
      <c r="E264" s="284"/>
      <c r="F264" s="337" t="s">
        <v>291</v>
      </c>
      <c r="G264" s="337" t="s">
        <v>589</v>
      </c>
      <c r="H264" s="337" t="s">
        <v>515</v>
      </c>
      <c r="I264" s="337" t="s">
        <v>590</v>
      </c>
      <c r="J264" s="338"/>
      <c r="K264" s="337"/>
      <c r="L264" s="338"/>
      <c r="M264" s="337"/>
      <c r="N264" s="339"/>
      <c r="V264" s="324"/>
      <c r="W264" s="328"/>
      <c r="X264" s="328"/>
      <c r="AB264" s="282" t="s">
        <v>290</v>
      </c>
      <c r="AD264" s="328"/>
      <c r="AE264" s="387"/>
    </row>
    <row r="265" spans="1:32" s="277" customFormat="1" ht="12" x14ac:dyDescent="0.2">
      <c r="A265" s="335"/>
      <c r="B265" s="336"/>
      <c r="C265" s="340" t="s">
        <v>295</v>
      </c>
      <c r="D265" s="340"/>
      <c r="E265" s="340"/>
      <c r="F265" s="341"/>
      <c r="G265" s="341"/>
      <c r="H265" s="341"/>
      <c r="I265" s="341"/>
      <c r="J265" s="342">
        <v>78.09</v>
      </c>
      <c r="K265" s="341"/>
      <c r="L265" s="342">
        <v>93.55</v>
      </c>
      <c r="M265" s="341"/>
      <c r="N265" s="343"/>
      <c r="V265" s="324"/>
      <c r="W265" s="328"/>
      <c r="X265" s="328"/>
      <c r="AC265" s="282" t="s">
        <v>295</v>
      </c>
      <c r="AD265" s="328"/>
      <c r="AE265" s="387"/>
    </row>
    <row r="266" spans="1:32" s="277" customFormat="1" ht="12" x14ac:dyDescent="0.2">
      <c r="A266" s="335"/>
      <c r="B266" s="336"/>
      <c r="C266" s="284" t="s">
        <v>296</v>
      </c>
      <c r="D266" s="284"/>
      <c r="E266" s="284"/>
      <c r="F266" s="337"/>
      <c r="G266" s="337"/>
      <c r="H266" s="337"/>
      <c r="I266" s="337"/>
      <c r="J266" s="338"/>
      <c r="K266" s="337"/>
      <c r="L266" s="338">
        <v>46.2</v>
      </c>
      <c r="M266" s="337"/>
      <c r="N266" s="339">
        <v>1002</v>
      </c>
      <c r="V266" s="324"/>
      <c r="W266" s="328"/>
      <c r="X266" s="328"/>
      <c r="AB266" s="282" t="s">
        <v>296</v>
      </c>
      <c r="AD266" s="328"/>
      <c r="AE266" s="387"/>
    </row>
    <row r="267" spans="1:32" s="277" customFormat="1" ht="33.75" x14ac:dyDescent="0.2">
      <c r="A267" s="335"/>
      <c r="B267" s="336" t="s">
        <v>311</v>
      </c>
      <c r="C267" s="284" t="s">
        <v>312</v>
      </c>
      <c r="D267" s="284"/>
      <c r="E267" s="284"/>
      <c r="F267" s="337" t="s">
        <v>299</v>
      </c>
      <c r="G267" s="337" t="s">
        <v>313</v>
      </c>
      <c r="H267" s="337"/>
      <c r="I267" s="337" t="s">
        <v>313</v>
      </c>
      <c r="J267" s="338"/>
      <c r="K267" s="337"/>
      <c r="L267" s="338">
        <v>41.58</v>
      </c>
      <c r="M267" s="337"/>
      <c r="N267" s="339">
        <v>902</v>
      </c>
      <c r="V267" s="324"/>
      <c r="W267" s="328"/>
      <c r="X267" s="328"/>
      <c r="AB267" s="282" t="s">
        <v>312</v>
      </c>
      <c r="AD267" s="328"/>
      <c r="AE267" s="387"/>
    </row>
    <row r="268" spans="1:32" s="277" customFormat="1" ht="33.75" x14ac:dyDescent="0.2">
      <c r="A268" s="335"/>
      <c r="B268" s="336" t="s">
        <v>314</v>
      </c>
      <c r="C268" s="284" t="s">
        <v>315</v>
      </c>
      <c r="D268" s="284"/>
      <c r="E268" s="284"/>
      <c r="F268" s="337" t="s">
        <v>299</v>
      </c>
      <c r="G268" s="337" t="s">
        <v>316</v>
      </c>
      <c r="H268" s="337"/>
      <c r="I268" s="337" t="s">
        <v>316</v>
      </c>
      <c r="J268" s="338"/>
      <c r="K268" s="337"/>
      <c r="L268" s="338">
        <v>21.25</v>
      </c>
      <c r="M268" s="337"/>
      <c r="N268" s="339">
        <v>461</v>
      </c>
      <c r="V268" s="324"/>
      <c r="W268" s="328"/>
      <c r="X268" s="328"/>
      <c r="AB268" s="282" t="s">
        <v>315</v>
      </c>
      <c r="AD268" s="328"/>
      <c r="AE268" s="387"/>
    </row>
    <row r="269" spans="1:32" s="277" customFormat="1" ht="12" x14ac:dyDescent="0.2">
      <c r="A269" s="344"/>
      <c r="B269" s="345"/>
      <c r="C269" s="331" t="s">
        <v>304</v>
      </c>
      <c r="D269" s="331"/>
      <c r="E269" s="331"/>
      <c r="F269" s="332"/>
      <c r="G269" s="332"/>
      <c r="H269" s="332"/>
      <c r="I269" s="332"/>
      <c r="J269" s="333"/>
      <c r="K269" s="332"/>
      <c r="L269" s="333">
        <v>156.38</v>
      </c>
      <c r="M269" s="341"/>
      <c r="N269" s="334">
        <v>2773</v>
      </c>
      <c r="V269" s="324"/>
      <c r="W269" s="328"/>
      <c r="X269" s="328"/>
      <c r="AD269" s="328" t="s">
        <v>304</v>
      </c>
      <c r="AE269" s="387"/>
    </row>
    <row r="270" spans="1:32" s="277" customFormat="1" ht="22.5" x14ac:dyDescent="0.2">
      <c r="A270" s="329" t="s">
        <v>478</v>
      </c>
      <c r="B270" s="330" t="s">
        <v>592</v>
      </c>
      <c r="C270" s="331" t="s">
        <v>593</v>
      </c>
      <c r="D270" s="331"/>
      <c r="E270" s="331"/>
      <c r="F270" s="332" t="s">
        <v>281</v>
      </c>
      <c r="G270" s="332"/>
      <c r="H270" s="332"/>
      <c r="I270" s="332" t="s">
        <v>585</v>
      </c>
      <c r="J270" s="333">
        <v>202.98</v>
      </c>
      <c r="K270" s="332" t="s">
        <v>575</v>
      </c>
      <c r="L270" s="333">
        <v>354.62</v>
      </c>
      <c r="M270" s="332" t="s">
        <v>289</v>
      </c>
      <c r="N270" s="334">
        <v>2454</v>
      </c>
      <c r="V270" s="324"/>
      <c r="W270" s="328"/>
      <c r="X270" s="328" t="s">
        <v>593</v>
      </c>
      <c r="AD270" s="328"/>
      <c r="AE270" s="387"/>
    </row>
    <row r="271" spans="1:32" s="277" customFormat="1" ht="12" x14ac:dyDescent="0.2">
      <c r="A271" s="344"/>
      <c r="B271" s="345"/>
      <c r="C271" s="289" t="s">
        <v>463</v>
      </c>
      <c r="D271" s="364"/>
      <c r="E271" s="364"/>
      <c r="F271" s="349"/>
      <c r="G271" s="349"/>
      <c r="H271" s="349"/>
      <c r="I271" s="349"/>
      <c r="J271" s="365"/>
      <c r="K271" s="349"/>
      <c r="L271" s="365"/>
      <c r="M271" s="366"/>
      <c r="N271" s="367"/>
      <c r="V271" s="324"/>
      <c r="W271" s="328"/>
      <c r="X271" s="328"/>
      <c r="AD271" s="328"/>
      <c r="AE271" s="387"/>
    </row>
    <row r="272" spans="1:32" s="277" customFormat="1" ht="12" x14ac:dyDescent="0.2">
      <c r="A272" s="346"/>
      <c r="B272" s="347"/>
      <c r="C272" s="284" t="s">
        <v>594</v>
      </c>
      <c r="D272" s="284"/>
      <c r="E272" s="284"/>
      <c r="F272" s="284"/>
      <c r="G272" s="284"/>
      <c r="H272" s="284"/>
      <c r="I272" s="284"/>
      <c r="J272" s="284"/>
      <c r="K272" s="284"/>
      <c r="L272" s="284"/>
      <c r="M272" s="284"/>
      <c r="N272" s="348"/>
      <c r="V272" s="324"/>
      <c r="W272" s="328"/>
      <c r="X272" s="328"/>
      <c r="Y272" s="282" t="s">
        <v>594</v>
      </c>
      <c r="AD272" s="328"/>
      <c r="AE272" s="387"/>
    </row>
    <row r="273" spans="1:32" s="277" customFormat="1" ht="12" x14ac:dyDescent="0.2">
      <c r="A273" s="346"/>
      <c r="B273" s="347"/>
      <c r="C273" s="284" t="s">
        <v>595</v>
      </c>
      <c r="D273" s="284"/>
      <c r="E273" s="284"/>
      <c r="F273" s="284"/>
      <c r="G273" s="284"/>
      <c r="H273" s="284"/>
      <c r="I273" s="284"/>
      <c r="J273" s="284"/>
      <c r="K273" s="284"/>
      <c r="L273" s="284"/>
      <c r="M273" s="284"/>
      <c r="N273" s="348"/>
      <c r="V273" s="324"/>
      <c r="W273" s="328"/>
      <c r="X273" s="328"/>
      <c r="AD273" s="328"/>
      <c r="AE273" s="387"/>
      <c r="AF273" s="282" t="s">
        <v>595</v>
      </c>
    </row>
    <row r="274" spans="1:32" s="277" customFormat="1" ht="22.5" x14ac:dyDescent="0.2">
      <c r="A274" s="368"/>
      <c r="B274" s="336" t="s">
        <v>577</v>
      </c>
      <c r="C274" s="284" t="s">
        <v>578</v>
      </c>
      <c r="D274" s="284"/>
      <c r="E274" s="284"/>
      <c r="F274" s="284"/>
      <c r="G274" s="284"/>
      <c r="H274" s="284"/>
      <c r="I274" s="284"/>
      <c r="J274" s="284"/>
      <c r="K274" s="284"/>
      <c r="L274" s="284"/>
      <c r="M274" s="284"/>
      <c r="N274" s="348"/>
      <c r="V274" s="324"/>
      <c r="W274" s="328"/>
      <c r="X274" s="328"/>
      <c r="Z274" s="282" t="s">
        <v>578</v>
      </c>
      <c r="AD274" s="328"/>
      <c r="AE274" s="387"/>
    </row>
    <row r="275" spans="1:32" s="277" customFormat="1" ht="22.5" x14ac:dyDescent="0.2">
      <c r="A275" s="329" t="s">
        <v>655</v>
      </c>
      <c r="B275" s="330" t="s">
        <v>592</v>
      </c>
      <c r="C275" s="331" t="s">
        <v>597</v>
      </c>
      <c r="D275" s="331"/>
      <c r="E275" s="331"/>
      <c r="F275" s="332" t="s">
        <v>281</v>
      </c>
      <c r="G275" s="332"/>
      <c r="H275" s="332"/>
      <c r="I275" s="332" t="s">
        <v>585</v>
      </c>
      <c r="J275" s="333">
        <v>184.17</v>
      </c>
      <c r="K275" s="332" t="s">
        <v>575</v>
      </c>
      <c r="L275" s="333">
        <v>321.82</v>
      </c>
      <c r="M275" s="332" t="s">
        <v>289</v>
      </c>
      <c r="N275" s="334">
        <v>2227</v>
      </c>
      <c r="V275" s="324"/>
      <c r="W275" s="328"/>
      <c r="X275" s="328" t="s">
        <v>597</v>
      </c>
      <c r="AD275" s="328"/>
      <c r="AE275" s="387"/>
    </row>
    <row r="276" spans="1:32" s="277" customFormat="1" ht="12" x14ac:dyDescent="0.2">
      <c r="A276" s="344"/>
      <c r="B276" s="345"/>
      <c r="C276" s="289" t="s">
        <v>463</v>
      </c>
      <c r="D276" s="364"/>
      <c r="E276" s="364"/>
      <c r="F276" s="349"/>
      <c r="G276" s="349"/>
      <c r="H276" s="349"/>
      <c r="I276" s="349"/>
      <c r="J276" s="365"/>
      <c r="K276" s="349"/>
      <c r="L276" s="365"/>
      <c r="M276" s="366"/>
      <c r="N276" s="367"/>
      <c r="V276" s="324"/>
      <c r="W276" s="328"/>
      <c r="X276" s="328"/>
      <c r="AD276" s="328"/>
      <c r="AE276" s="387"/>
    </row>
    <row r="277" spans="1:32" s="277" customFormat="1" ht="12" x14ac:dyDescent="0.2">
      <c r="A277" s="346"/>
      <c r="B277" s="347"/>
      <c r="C277" s="284" t="s">
        <v>594</v>
      </c>
      <c r="D277" s="284"/>
      <c r="E277" s="284"/>
      <c r="F277" s="284"/>
      <c r="G277" s="284"/>
      <c r="H277" s="284"/>
      <c r="I277" s="284"/>
      <c r="J277" s="284"/>
      <c r="K277" s="284"/>
      <c r="L277" s="284"/>
      <c r="M277" s="284"/>
      <c r="N277" s="348"/>
      <c r="V277" s="324"/>
      <c r="W277" s="328"/>
      <c r="X277" s="328"/>
      <c r="Y277" s="282" t="s">
        <v>594</v>
      </c>
      <c r="AD277" s="328"/>
      <c r="AE277" s="387"/>
    </row>
    <row r="278" spans="1:32" s="277" customFormat="1" ht="12" x14ac:dyDescent="0.2">
      <c r="A278" s="346"/>
      <c r="B278" s="347"/>
      <c r="C278" s="284" t="s">
        <v>598</v>
      </c>
      <c r="D278" s="284"/>
      <c r="E278" s="284"/>
      <c r="F278" s="284"/>
      <c r="G278" s="284"/>
      <c r="H278" s="284"/>
      <c r="I278" s="284"/>
      <c r="J278" s="284"/>
      <c r="K278" s="284"/>
      <c r="L278" s="284"/>
      <c r="M278" s="284"/>
      <c r="N278" s="348"/>
      <c r="V278" s="324"/>
      <c r="W278" s="328"/>
      <c r="X278" s="328"/>
      <c r="AD278" s="328"/>
      <c r="AE278" s="387"/>
      <c r="AF278" s="282" t="s">
        <v>598</v>
      </c>
    </row>
    <row r="279" spans="1:32" s="277" customFormat="1" ht="22.5" x14ac:dyDescent="0.2">
      <c r="A279" s="368"/>
      <c r="B279" s="336" t="s">
        <v>577</v>
      </c>
      <c r="C279" s="284" t="s">
        <v>578</v>
      </c>
      <c r="D279" s="284"/>
      <c r="E279" s="284"/>
      <c r="F279" s="284"/>
      <c r="G279" s="284"/>
      <c r="H279" s="284"/>
      <c r="I279" s="284"/>
      <c r="J279" s="284"/>
      <c r="K279" s="284"/>
      <c r="L279" s="284"/>
      <c r="M279" s="284"/>
      <c r="N279" s="348"/>
      <c r="V279" s="324"/>
      <c r="W279" s="328"/>
      <c r="X279" s="328"/>
      <c r="Z279" s="282" t="s">
        <v>578</v>
      </c>
      <c r="AD279" s="328"/>
      <c r="AE279" s="387"/>
    </row>
    <row r="280" spans="1:32" s="277" customFormat="1" ht="22.5" x14ac:dyDescent="0.2">
      <c r="A280" s="329" t="s">
        <v>656</v>
      </c>
      <c r="B280" s="330" t="s">
        <v>600</v>
      </c>
      <c r="C280" s="331" t="s">
        <v>601</v>
      </c>
      <c r="D280" s="331"/>
      <c r="E280" s="331"/>
      <c r="F280" s="332" t="s">
        <v>281</v>
      </c>
      <c r="G280" s="332"/>
      <c r="H280" s="332"/>
      <c r="I280" s="332" t="s">
        <v>657</v>
      </c>
      <c r="J280" s="333">
        <v>157.01</v>
      </c>
      <c r="K280" s="332" t="s">
        <v>575</v>
      </c>
      <c r="L280" s="333">
        <v>3931.79</v>
      </c>
      <c r="M280" s="332" t="s">
        <v>289</v>
      </c>
      <c r="N280" s="334">
        <v>27208</v>
      </c>
      <c r="V280" s="324"/>
      <c r="W280" s="328"/>
      <c r="X280" s="328" t="s">
        <v>601</v>
      </c>
      <c r="AD280" s="328"/>
      <c r="AE280" s="387"/>
    </row>
    <row r="281" spans="1:32" s="277" customFormat="1" ht="12" x14ac:dyDescent="0.2">
      <c r="A281" s="344"/>
      <c r="B281" s="345"/>
      <c r="C281" s="289" t="s">
        <v>463</v>
      </c>
      <c r="D281" s="364"/>
      <c r="E281" s="364"/>
      <c r="F281" s="349"/>
      <c r="G281" s="349"/>
      <c r="H281" s="349"/>
      <c r="I281" s="349"/>
      <c r="J281" s="365"/>
      <c r="K281" s="349"/>
      <c r="L281" s="365"/>
      <c r="M281" s="366"/>
      <c r="N281" s="367"/>
      <c r="V281" s="324"/>
      <c r="W281" s="328"/>
      <c r="X281" s="328"/>
      <c r="AD281" s="328"/>
      <c r="AE281" s="387"/>
    </row>
    <row r="282" spans="1:32" s="277" customFormat="1" ht="12" x14ac:dyDescent="0.2">
      <c r="A282" s="346"/>
      <c r="B282" s="347"/>
      <c r="C282" s="284" t="s">
        <v>603</v>
      </c>
      <c r="D282" s="284"/>
      <c r="E282" s="284"/>
      <c r="F282" s="284"/>
      <c r="G282" s="284"/>
      <c r="H282" s="284"/>
      <c r="I282" s="284"/>
      <c r="J282" s="284"/>
      <c r="K282" s="284"/>
      <c r="L282" s="284"/>
      <c r="M282" s="284"/>
      <c r="N282" s="348"/>
      <c r="V282" s="324"/>
      <c r="W282" s="328"/>
      <c r="X282" s="328"/>
      <c r="AD282" s="328"/>
      <c r="AE282" s="387"/>
      <c r="AF282" s="282" t="s">
        <v>603</v>
      </c>
    </row>
    <row r="283" spans="1:32" s="277" customFormat="1" ht="22.5" x14ac:dyDescent="0.2">
      <c r="A283" s="368"/>
      <c r="B283" s="336" t="s">
        <v>577</v>
      </c>
      <c r="C283" s="284" t="s">
        <v>578</v>
      </c>
      <c r="D283" s="284"/>
      <c r="E283" s="284"/>
      <c r="F283" s="284"/>
      <c r="G283" s="284"/>
      <c r="H283" s="284"/>
      <c r="I283" s="284"/>
      <c r="J283" s="284"/>
      <c r="K283" s="284"/>
      <c r="L283" s="284"/>
      <c r="M283" s="284"/>
      <c r="N283" s="348"/>
      <c r="V283" s="324"/>
      <c r="W283" s="328"/>
      <c r="X283" s="328"/>
      <c r="Z283" s="282" t="s">
        <v>578</v>
      </c>
      <c r="AD283" s="328"/>
      <c r="AE283" s="387"/>
    </row>
    <row r="284" spans="1:32" s="277" customFormat="1" ht="22.5" x14ac:dyDescent="0.2">
      <c r="A284" s="329" t="s">
        <v>658</v>
      </c>
      <c r="B284" s="330" t="s">
        <v>592</v>
      </c>
      <c r="C284" s="331" t="s">
        <v>605</v>
      </c>
      <c r="D284" s="331"/>
      <c r="E284" s="331"/>
      <c r="F284" s="332" t="s">
        <v>281</v>
      </c>
      <c r="G284" s="332"/>
      <c r="H284" s="332"/>
      <c r="I284" s="332" t="s">
        <v>657</v>
      </c>
      <c r="J284" s="333">
        <v>641</v>
      </c>
      <c r="K284" s="332" t="s">
        <v>575</v>
      </c>
      <c r="L284" s="333">
        <v>16051.88</v>
      </c>
      <c r="M284" s="332" t="s">
        <v>289</v>
      </c>
      <c r="N284" s="334">
        <v>111079</v>
      </c>
      <c r="V284" s="324"/>
      <c r="W284" s="328"/>
      <c r="X284" s="328" t="s">
        <v>605</v>
      </c>
      <c r="AD284" s="328"/>
      <c r="AE284" s="387"/>
    </row>
    <row r="285" spans="1:32" s="277" customFormat="1" ht="12" x14ac:dyDescent="0.2">
      <c r="A285" s="344"/>
      <c r="B285" s="345"/>
      <c r="C285" s="289" t="s">
        <v>463</v>
      </c>
      <c r="D285" s="364"/>
      <c r="E285" s="364"/>
      <c r="F285" s="349"/>
      <c r="G285" s="349"/>
      <c r="H285" s="349"/>
      <c r="I285" s="349"/>
      <c r="J285" s="365"/>
      <c r="K285" s="349"/>
      <c r="L285" s="365"/>
      <c r="M285" s="366"/>
      <c r="N285" s="367"/>
      <c r="V285" s="324"/>
      <c r="W285" s="328"/>
      <c r="X285" s="328"/>
      <c r="AD285" s="328"/>
      <c r="AE285" s="387"/>
    </row>
    <row r="286" spans="1:32" s="277" customFormat="1" ht="12" x14ac:dyDescent="0.2">
      <c r="A286" s="346"/>
      <c r="B286" s="347"/>
      <c r="C286" s="284" t="s">
        <v>606</v>
      </c>
      <c r="D286" s="284"/>
      <c r="E286" s="284"/>
      <c r="F286" s="284"/>
      <c r="G286" s="284"/>
      <c r="H286" s="284"/>
      <c r="I286" s="284"/>
      <c r="J286" s="284"/>
      <c r="K286" s="284"/>
      <c r="L286" s="284"/>
      <c r="M286" s="284"/>
      <c r="N286" s="348"/>
      <c r="V286" s="324"/>
      <c r="W286" s="328"/>
      <c r="X286" s="328"/>
      <c r="AD286" s="328"/>
      <c r="AE286" s="387"/>
      <c r="AF286" s="282" t="s">
        <v>606</v>
      </c>
    </row>
    <row r="287" spans="1:32" s="277" customFormat="1" ht="22.5" x14ac:dyDescent="0.2">
      <c r="A287" s="368"/>
      <c r="B287" s="336" t="s">
        <v>577</v>
      </c>
      <c r="C287" s="284" t="s">
        <v>578</v>
      </c>
      <c r="D287" s="284"/>
      <c r="E287" s="284"/>
      <c r="F287" s="284"/>
      <c r="G287" s="284"/>
      <c r="H287" s="284"/>
      <c r="I287" s="284"/>
      <c r="J287" s="284"/>
      <c r="K287" s="284"/>
      <c r="L287" s="284"/>
      <c r="M287" s="284"/>
      <c r="N287" s="348"/>
      <c r="V287" s="324"/>
      <c r="W287" s="328"/>
      <c r="X287" s="328"/>
      <c r="Z287" s="282" t="s">
        <v>578</v>
      </c>
      <c r="AD287" s="328"/>
      <c r="AE287" s="387"/>
    </row>
    <row r="288" spans="1:32" s="277" customFormat="1" ht="22.5" x14ac:dyDescent="0.2">
      <c r="A288" s="329" t="s">
        <v>292</v>
      </c>
      <c r="B288" s="330" t="s">
        <v>592</v>
      </c>
      <c r="C288" s="331" t="s">
        <v>608</v>
      </c>
      <c r="D288" s="331"/>
      <c r="E288" s="331"/>
      <c r="F288" s="332" t="s">
        <v>281</v>
      </c>
      <c r="G288" s="332"/>
      <c r="H288" s="332"/>
      <c r="I288" s="332" t="s">
        <v>657</v>
      </c>
      <c r="J288" s="333">
        <v>1623.99</v>
      </c>
      <c r="K288" s="332" t="s">
        <v>575</v>
      </c>
      <c r="L288" s="333">
        <v>40667.769999999997</v>
      </c>
      <c r="M288" s="332" t="s">
        <v>289</v>
      </c>
      <c r="N288" s="334">
        <v>281421</v>
      </c>
      <c r="V288" s="324"/>
      <c r="W288" s="328"/>
      <c r="X288" s="328" t="s">
        <v>608</v>
      </c>
      <c r="AD288" s="328"/>
      <c r="AE288" s="387"/>
    </row>
    <row r="289" spans="1:32" s="277" customFormat="1" ht="12" x14ac:dyDescent="0.2">
      <c r="A289" s="344"/>
      <c r="B289" s="345"/>
      <c r="C289" s="289" t="s">
        <v>463</v>
      </c>
      <c r="D289" s="364"/>
      <c r="E289" s="364"/>
      <c r="F289" s="349"/>
      <c r="G289" s="349"/>
      <c r="H289" s="349"/>
      <c r="I289" s="349"/>
      <c r="J289" s="365"/>
      <c r="K289" s="349"/>
      <c r="L289" s="365"/>
      <c r="M289" s="366"/>
      <c r="N289" s="367"/>
      <c r="V289" s="324"/>
      <c r="W289" s="328"/>
      <c r="X289" s="328"/>
      <c r="AD289" s="328"/>
      <c r="AE289" s="387"/>
    </row>
    <row r="290" spans="1:32" s="277" customFormat="1" ht="12" x14ac:dyDescent="0.2">
      <c r="A290" s="346"/>
      <c r="B290" s="347"/>
      <c r="C290" s="284" t="s">
        <v>609</v>
      </c>
      <c r="D290" s="284"/>
      <c r="E290" s="284"/>
      <c r="F290" s="284"/>
      <c r="G290" s="284"/>
      <c r="H290" s="284"/>
      <c r="I290" s="284"/>
      <c r="J290" s="284"/>
      <c r="K290" s="284"/>
      <c r="L290" s="284"/>
      <c r="M290" s="284"/>
      <c r="N290" s="348"/>
      <c r="V290" s="324"/>
      <c r="W290" s="328"/>
      <c r="X290" s="328"/>
      <c r="AD290" s="328"/>
      <c r="AE290" s="387"/>
      <c r="AF290" s="282" t="s">
        <v>609</v>
      </c>
    </row>
    <row r="291" spans="1:32" s="277" customFormat="1" ht="22.5" x14ac:dyDescent="0.2">
      <c r="A291" s="368"/>
      <c r="B291" s="336" t="s">
        <v>577</v>
      </c>
      <c r="C291" s="284" t="s">
        <v>578</v>
      </c>
      <c r="D291" s="284"/>
      <c r="E291" s="284"/>
      <c r="F291" s="284"/>
      <c r="G291" s="284"/>
      <c r="H291" s="284"/>
      <c r="I291" s="284"/>
      <c r="J291" s="284"/>
      <c r="K291" s="284"/>
      <c r="L291" s="284"/>
      <c r="M291" s="284"/>
      <c r="N291" s="348"/>
      <c r="V291" s="324"/>
      <c r="W291" s="328"/>
      <c r="X291" s="328"/>
      <c r="Z291" s="282" t="s">
        <v>578</v>
      </c>
      <c r="AD291" s="328"/>
      <c r="AE291" s="387"/>
    </row>
    <row r="292" spans="1:32" s="277" customFormat="1" ht="22.5" x14ac:dyDescent="0.2">
      <c r="A292" s="329" t="s">
        <v>659</v>
      </c>
      <c r="B292" s="330" t="s">
        <v>611</v>
      </c>
      <c r="C292" s="331" t="s">
        <v>612</v>
      </c>
      <c r="D292" s="331"/>
      <c r="E292" s="331"/>
      <c r="F292" s="332" t="s">
        <v>281</v>
      </c>
      <c r="G292" s="332"/>
      <c r="H292" s="332"/>
      <c r="I292" s="332" t="s">
        <v>657</v>
      </c>
      <c r="J292" s="333">
        <v>295.83</v>
      </c>
      <c r="K292" s="332" t="s">
        <v>575</v>
      </c>
      <c r="L292" s="333">
        <v>7408.09</v>
      </c>
      <c r="M292" s="332" t="s">
        <v>289</v>
      </c>
      <c r="N292" s="334">
        <v>51264</v>
      </c>
      <c r="V292" s="324"/>
      <c r="W292" s="328"/>
      <c r="X292" s="328" t="s">
        <v>612</v>
      </c>
      <c r="AD292" s="328"/>
      <c r="AE292" s="387"/>
    </row>
    <row r="293" spans="1:32" s="277" customFormat="1" ht="12" x14ac:dyDescent="0.2">
      <c r="A293" s="344"/>
      <c r="B293" s="345"/>
      <c r="C293" s="289" t="s">
        <v>463</v>
      </c>
      <c r="D293" s="364"/>
      <c r="E293" s="364"/>
      <c r="F293" s="349"/>
      <c r="G293" s="349"/>
      <c r="H293" s="349"/>
      <c r="I293" s="349"/>
      <c r="J293" s="365"/>
      <c r="K293" s="349"/>
      <c r="L293" s="365"/>
      <c r="M293" s="366"/>
      <c r="N293" s="367"/>
      <c r="V293" s="324"/>
      <c r="W293" s="328"/>
      <c r="X293" s="328"/>
      <c r="AD293" s="328"/>
      <c r="AE293" s="387"/>
    </row>
    <row r="294" spans="1:32" s="277" customFormat="1" ht="12" x14ac:dyDescent="0.2">
      <c r="A294" s="346"/>
      <c r="B294" s="347"/>
      <c r="C294" s="284" t="s">
        <v>613</v>
      </c>
      <c r="D294" s="284"/>
      <c r="E294" s="284"/>
      <c r="F294" s="284"/>
      <c r="G294" s="284"/>
      <c r="H294" s="284"/>
      <c r="I294" s="284"/>
      <c r="J294" s="284"/>
      <c r="K294" s="284"/>
      <c r="L294" s="284"/>
      <c r="M294" s="284"/>
      <c r="N294" s="348"/>
      <c r="V294" s="324"/>
      <c r="W294" s="328"/>
      <c r="X294" s="328"/>
      <c r="AD294" s="328"/>
      <c r="AE294" s="387"/>
      <c r="AF294" s="282" t="s">
        <v>613</v>
      </c>
    </row>
    <row r="295" spans="1:32" s="277" customFormat="1" ht="22.5" x14ac:dyDescent="0.2">
      <c r="A295" s="368"/>
      <c r="B295" s="336" t="s">
        <v>577</v>
      </c>
      <c r="C295" s="284" t="s">
        <v>578</v>
      </c>
      <c r="D295" s="284"/>
      <c r="E295" s="284"/>
      <c r="F295" s="284"/>
      <c r="G295" s="284"/>
      <c r="H295" s="284"/>
      <c r="I295" s="284"/>
      <c r="J295" s="284"/>
      <c r="K295" s="284"/>
      <c r="L295" s="284"/>
      <c r="M295" s="284"/>
      <c r="N295" s="348"/>
      <c r="V295" s="324"/>
      <c r="W295" s="328"/>
      <c r="X295" s="328"/>
      <c r="Z295" s="282" t="s">
        <v>578</v>
      </c>
      <c r="AD295" s="328"/>
      <c r="AE295" s="387"/>
    </row>
    <row r="296" spans="1:32" s="277" customFormat="1" ht="22.5" x14ac:dyDescent="0.2">
      <c r="A296" s="329" t="s">
        <v>660</v>
      </c>
      <c r="B296" s="330" t="s">
        <v>615</v>
      </c>
      <c r="C296" s="331" t="s">
        <v>616</v>
      </c>
      <c r="D296" s="331"/>
      <c r="E296" s="331"/>
      <c r="F296" s="332" t="s">
        <v>281</v>
      </c>
      <c r="G296" s="332"/>
      <c r="H296" s="332"/>
      <c r="I296" s="332" t="s">
        <v>661</v>
      </c>
      <c r="J296" s="333">
        <v>121.66</v>
      </c>
      <c r="K296" s="332"/>
      <c r="L296" s="333">
        <v>17640.7</v>
      </c>
      <c r="M296" s="332" t="s">
        <v>289</v>
      </c>
      <c r="N296" s="334">
        <v>122074</v>
      </c>
      <c r="V296" s="324"/>
      <c r="W296" s="328"/>
      <c r="X296" s="328" t="s">
        <v>616</v>
      </c>
      <c r="AD296" s="328"/>
      <c r="AE296" s="387"/>
    </row>
    <row r="297" spans="1:32" s="277" customFormat="1" ht="12" x14ac:dyDescent="0.2">
      <c r="A297" s="344"/>
      <c r="B297" s="345"/>
      <c r="C297" s="289" t="s">
        <v>618</v>
      </c>
      <c r="D297" s="364"/>
      <c r="E297" s="364"/>
      <c r="F297" s="349"/>
      <c r="G297" s="349"/>
      <c r="H297" s="349"/>
      <c r="I297" s="349"/>
      <c r="J297" s="365"/>
      <c r="K297" s="349"/>
      <c r="L297" s="365"/>
      <c r="M297" s="366"/>
      <c r="N297" s="367"/>
      <c r="V297" s="324"/>
      <c r="W297" s="328"/>
      <c r="X297" s="328"/>
      <c r="AD297" s="328"/>
      <c r="AE297" s="387"/>
    </row>
    <row r="298" spans="1:32" s="277" customFormat="1" ht="22.5" x14ac:dyDescent="0.2">
      <c r="A298" s="329" t="s">
        <v>662</v>
      </c>
      <c r="B298" s="330" t="s">
        <v>611</v>
      </c>
      <c r="C298" s="331" t="s">
        <v>619</v>
      </c>
      <c r="D298" s="331"/>
      <c r="E298" s="331"/>
      <c r="F298" s="332" t="s">
        <v>281</v>
      </c>
      <c r="G298" s="332"/>
      <c r="H298" s="332"/>
      <c r="I298" s="332" t="s">
        <v>622</v>
      </c>
      <c r="J298" s="333">
        <v>583.41999999999996</v>
      </c>
      <c r="K298" s="332" t="s">
        <v>575</v>
      </c>
      <c r="L298" s="333">
        <v>1783.82</v>
      </c>
      <c r="M298" s="332" t="s">
        <v>289</v>
      </c>
      <c r="N298" s="334">
        <v>12344</v>
      </c>
      <c r="V298" s="324"/>
      <c r="W298" s="328"/>
      <c r="X298" s="328" t="s">
        <v>619</v>
      </c>
      <c r="AD298" s="328"/>
      <c r="AE298" s="387"/>
    </row>
    <row r="299" spans="1:32" s="277" customFormat="1" ht="12" x14ac:dyDescent="0.2">
      <c r="A299" s="344"/>
      <c r="B299" s="345"/>
      <c r="C299" s="289" t="s">
        <v>463</v>
      </c>
      <c r="D299" s="364"/>
      <c r="E299" s="364"/>
      <c r="F299" s="349"/>
      <c r="G299" s="349"/>
      <c r="H299" s="349"/>
      <c r="I299" s="349"/>
      <c r="J299" s="365"/>
      <c r="K299" s="349"/>
      <c r="L299" s="365"/>
      <c r="M299" s="366"/>
      <c r="N299" s="367"/>
      <c r="V299" s="324"/>
      <c r="W299" s="328"/>
      <c r="X299" s="328"/>
      <c r="AD299" s="328"/>
      <c r="AE299" s="387"/>
    </row>
    <row r="300" spans="1:32" s="277" customFormat="1" ht="12" x14ac:dyDescent="0.2">
      <c r="A300" s="346"/>
      <c r="B300" s="347"/>
      <c r="C300" s="284" t="s">
        <v>621</v>
      </c>
      <c r="D300" s="284"/>
      <c r="E300" s="284"/>
      <c r="F300" s="284"/>
      <c r="G300" s="284"/>
      <c r="H300" s="284"/>
      <c r="I300" s="284"/>
      <c r="J300" s="284"/>
      <c r="K300" s="284"/>
      <c r="L300" s="284"/>
      <c r="M300" s="284"/>
      <c r="N300" s="348"/>
      <c r="V300" s="324"/>
      <c r="W300" s="328"/>
      <c r="X300" s="328"/>
      <c r="AD300" s="328"/>
      <c r="AE300" s="387"/>
      <c r="AF300" s="282" t="s">
        <v>621</v>
      </c>
    </row>
    <row r="301" spans="1:32" s="277" customFormat="1" ht="22.5" x14ac:dyDescent="0.2">
      <c r="A301" s="368"/>
      <c r="B301" s="336" t="s">
        <v>577</v>
      </c>
      <c r="C301" s="284" t="s">
        <v>578</v>
      </c>
      <c r="D301" s="284"/>
      <c r="E301" s="284"/>
      <c r="F301" s="284"/>
      <c r="G301" s="284"/>
      <c r="H301" s="284"/>
      <c r="I301" s="284"/>
      <c r="J301" s="284"/>
      <c r="K301" s="284"/>
      <c r="L301" s="284"/>
      <c r="M301" s="284"/>
      <c r="N301" s="348"/>
      <c r="V301" s="324"/>
      <c r="W301" s="328"/>
      <c r="X301" s="328"/>
      <c r="Z301" s="282" t="s">
        <v>578</v>
      </c>
      <c r="AD301" s="328"/>
      <c r="AE301" s="387"/>
    </row>
    <row r="302" spans="1:32" s="277" customFormat="1" ht="12" x14ac:dyDescent="0.2">
      <c r="A302" s="329" t="s">
        <v>663</v>
      </c>
      <c r="B302" s="330" t="s">
        <v>623</v>
      </c>
      <c r="C302" s="331" t="s">
        <v>624</v>
      </c>
      <c r="D302" s="331"/>
      <c r="E302" s="331"/>
      <c r="F302" s="332" t="s">
        <v>281</v>
      </c>
      <c r="G302" s="332"/>
      <c r="H302" s="332"/>
      <c r="I302" s="332" t="s">
        <v>620</v>
      </c>
      <c r="J302" s="333">
        <v>27.04</v>
      </c>
      <c r="K302" s="332"/>
      <c r="L302" s="333">
        <v>621.91999999999996</v>
      </c>
      <c r="M302" s="332" t="s">
        <v>289</v>
      </c>
      <c r="N302" s="334">
        <v>4304</v>
      </c>
      <c r="V302" s="324"/>
      <c r="W302" s="328"/>
      <c r="X302" s="328" t="s">
        <v>624</v>
      </c>
      <c r="AD302" s="328"/>
      <c r="AE302" s="387"/>
    </row>
    <row r="303" spans="1:32" s="277" customFormat="1" ht="12" x14ac:dyDescent="0.2">
      <c r="A303" s="344"/>
      <c r="B303" s="345"/>
      <c r="C303" s="289" t="s">
        <v>463</v>
      </c>
      <c r="D303" s="364"/>
      <c r="E303" s="364"/>
      <c r="F303" s="349"/>
      <c r="G303" s="349"/>
      <c r="H303" s="349"/>
      <c r="I303" s="349"/>
      <c r="J303" s="365"/>
      <c r="K303" s="349"/>
      <c r="L303" s="365"/>
      <c r="M303" s="366"/>
      <c r="N303" s="367"/>
      <c r="V303" s="324"/>
      <c r="W303" s="328"/>
      <c r="X303" s="328"/>
      <c r="AD303" s="328"/>
      <c r="AE303" s="387"/>
    </row>
    <row r="304" spans="1:32" s="277" customFormat="1" ht="22.5" x14ac:dyDescent="0.2">
      <c r="A304" s="329" t="s">
        <v>664</v>
      </c>
      <c r="B304" s="330" t="s">
        <v>627</v>
      </c>
      <c r="C304" s="331" t="s">
        <v>628</v>
      </c>
      <c r="D304" s="331"/>
      <c r="E304" s="331"/>
      <c r="F304" s="332" t="s">
        <v>281</v>
      </c>
      <c r="G304" s="332"/>
      <c r="H304" s="332"/>
      <c r="I304" s="332" t="s">
        <v>622</v>
      </c>
      <c r="J304" s="333">
        <v>31.44</v>
      </c>
      <c r="K304" s="332"/>
      <c r="L304" s="333">
        <v>660.24</v>
      </c>
      <c r="M304" s="332" t="s">
        <v>289</v>
      </c>
      <c r="N304" s="334">
        <v>4569</v>
      </c>
      <c r="V304" s="324"/>
      <c r="W304" s="328"/>
      <c r="X304" s="328" t="s">
        <v>628</v>
      </c>
      <c r="AD304" s="328"/>
      <c r="AE304" s="387"/>
    </row>
    <row r="305" spans="1:32" s="277" customFormat="1" ht="12" x14ac:dyDescent="0.2">
      <c r="A305" s="344"/>
      <c r="B305" s="345"/>
      <c r="C305" s="289" t="s">
        <v>463</v>
      </c>
      <c r="D305" s="364"/>
      <c r="E305" s="364"/>
      <c r="F305" s="349"/>
      <c r="G305" s="349"/>
      <c r="H305" s="349"/>
      <c r="I305" s="349"/>
      <c r="J305" s="365"/>
      <c r="K305" s="349"/>
      <c r="L305" s="365"/>
      <c r="M305" s="366"/>
      <c r="N305" s="367"/>
      <c r="V305" s="324"/>
      <c r="W305" s="328"/>
      <c r="X305" s="328"/>
      <c r="AD305" s="328"/>
      <c r="AE305" s="387"/>
    </row>
    <row r="306" spans="1:32" s="277" customFormat="1" ht="22.5" x14ac:dyDescent="0.2">
      <c r="A306" s="329" t="s">
        <v>665</v>
      </c>
      <c r="B306" s="330" t="s">
        <v>611</v>
      </c>
      <c r="C306" s="331" t="s">
        <v>629</v>
      </c>
      <c r="D306" s="331"/>
      <c r="E306" s="331"/>
      <c r="F306" s="332" t="s">
        <v>281</v>
      </c>
      <c r="G306" s="332"/>
      <c r="H306" s="332"/>
      <c r="I306" s="332" t="s">
        <v>620</v>
      </c>
      <c r="J306" s="333">
        <v>205.3</v>
      </c>
      <c r="K306" s="332" t="s">
        <v>575</v>
      </c>
      <c r="L306" s="333">
        <v>687.43</v>
      </c>
      <c r="M306" s="332" t="s">
        <v>289</v>
      </c>
      <c r="N306" s="334">
        <v>4757</v>
      </c>
      <c r="V306" s="324"/>
      <c r="W306" s="328"/>
      <c r="X306" s="328" t="s">
        <v>629</v>
      </c>
      <c r="AD306" s="328"/>
      <c r="AE306" s="387"/>
    </row>
    <row r="307" spans="1:32" s="277" customFormat="1" ht="12" x14ac:dyDescent="0.2">
      <c r="A307" s="344"/>
      <c r="B307" s="345"/>
      <c r="C307" s="289" t="s">
        <v>463</v>
      </c>
      <c r="D307" s="364"/>
      <c r="E307" s="364"/>
      <c r="F307" s="349"/>
      <c r="G307" s="349"/>
      <c r="H307" s="349"/>
      <c r="I307" s="349"/>
      <c r="J307" s="365"/>
      <c r="K307" s="349"/>
      <c r="L307" s="365"/>
      <c r="M307" s="366"/>
      <c r="N307" s="367"/>
      <c r="V307" s="324"/>
      <c r="W307" s="328"/>
      <c r="X307" s="328"/>
      <c r="AD307" s="328"/>
      <c r="AE307" s="387"/>
    </row>
    <row r="308" spans="1:32" s="277" customFormat="1" ht="12" x14ac:dyDescent="0.2">
      <c r="A308" s="346"/>
      <c r="B308" s="347"/>
      <c r="C308" s="284" t="s">
        <v>630</v>
      </c>
      <c r="D308" s="284"/>
      <c r="E308" s="284"/>
      <c r="F308" s="284"/>
      <c r="G308" s="284"/>
      <c r="H308" s="284"/>
      <c r="I308" s="284"/>
      <c r="J308" s="284"/>
      <c r="K308" s="284"/>
      <c r="L308" s="284"/>
      <c r="M308" s="284"/>
      <c r="N308" s="348"/>
      <c r="V308" s="324"/>
      <c r="W308" s="328"/>
      <c r="X308" s="328"/>
      <c r="AD308" s="328"/>
      <c r="AE308" s="387"/>
      <c r="AF308" s="282" t="s">
        <v>630</v>
      </c>
    </row>
    <row r="309" spans="1:32" s="277" customFormat="1" ht="22.5" x14ac:dyDescent="0.2">
      <c r="A309" s="368"/>
      <c r="B309" s="336" t="s">
        <v>577</v>
      </c>
      <c r="C309" s="284" t="s">
        <v>578</v>
      </c>
      <c r="D309" s="284"/>
      <c r="E309" s="284"/>
      <c r="F309" s="284"/>
      <c r="G309" s="284"/>
      <c r="H309" s="284"/>
      <c r="I309" s="284"/>
      <c r="J309" s="284"/>
      <c r="K309" s="284"/>
      <c r="L309" s="284"/>
      <c r="M309" s="284"/>
      <c r="N309" s="348"/>
      <c r="V309" s="324"/>
      <c r="W309" s="328"/>
      <c r="X309" s="328"/>
      <c r="Z309" s="282" t="s">
        <v>578</v>
      </c>
      <c r="AD309" s="328"/>
      <c r="AE309" s="387"/>
    </row>
    <row r="310" spans="1:32" s="277" customFormat="1" ht="22.5" x14ac:dyDescent="0.2">
      <c r="A310" s="329" t="s">
        <v>316</v>
      </c>
      <c r="B310" s="330" t="s">
        <v>632</v>
      </c>
      <c r="C310" s="331" t="s">
        <v>633</v>
      </c>
      <c r="D310" s="331"/>
      <c r="E310" s="331"/>
      <c r="F310" s="332" t="s">
        <v>281</v>
      </c>
      <c r="G310" s="332"/>
      <c r="H310" s="332"/>
      <c r="I310" s="332" t="s">
        <v>666</v>
      </c>
      <c r="J310" s="333">
        <v>1408.33</v>
      </c>
      <c r="K310" s="332" t="s">
        <v>575</v>
      </c>
      <c r="L310" s="333">
        <v>70534.539999999994</v>
      </c>
      <c r="M310" s="332" t="s">
        <v>289</v>
      </c>
      <c r="N310" s="334">
        <v>488099</v>
      </c>
      <c r="V310" s="324"/>
      <c r="W310" s="328"/>
      <c r="X310" s="328" t="s">
        <v>633</v>
      </c>
      <c r="AD310" s="328"/>
      <c r="AE310" s="387"/>
    </row>
    <row r="311" spans="1:32" s="277" customFormat="1" ht="12" x14ac:dyDescent="0.2">
      <c r="A311" s="344"/>
      <c r="B311" s="345"/>
      <c r="C311" s="289" t="s">
        <v>463</v>
      </c>
      <c r="D311" s="364"/>
      <c r="E311" s="364"/>
      <c r="F311" s="349"/>
      <c r="G311" s="349"/>
      <c r="H311" s="349"/>
      <c r="I311" s="349"/>
      <c r="J311" s="365"/>
      <c r="K311" s="349"/>
      <c r="L311" s="365"/>
      <c r="M311" s="366"/>
      <c r="N311" s="367"/>
      <c r="V311" s="324"/>
      <c r="W311" s="328"/>
      <c r="X311" s="328"/>
      <c r="AD311" s="328"/>
      <c r="AE311" s="387"/>
    </row>
    <row r="312" spans="1:32" s="277" customFormat="1" ht="12" x14ac:dyDescent="0.2">
      <c r="A312" s="346"/>
      <c r="B312" s="347"/>
      <c r="C312" s="284" t="s">
        <v>667</v>
      </c>
      <c r="D312" s="284"/>
      <c r="E312" s="284"/>
      <c r="F312" s="284"/>
      <c r="G312" s="284"/>
      <c r="H312" s="284"/>
      <c r="I312" s="284"/>
      <c r="J312" s="284"/>
      <c r="K312" s="284"/>
      <c r="L312" s="284"/>
      <c r="M312" s="284"/>
      <c r="N312" s="348"/>
      <c r="V312" s="324"/>
      <c r="W312" s="328"/>
      <c r="X312" s="328"/>
      <c r="Y312" s="282" t="s">
        <v>667</v>
      </c>
      <c r="AD312" s="328"/>
      <c r="AE312" s="387"/>
    </row>
    <row r="313" spans="1:32" s="277" customFormat="1" ht="12" x14ac:dyDescent="0.2">
      <c r="A313" s="346"/>
      <c r="B313" s="347"/>
      <c r="C313" s="284" t="s">
        <v>636</v>
      </c>
      <c r="D313" s="284"/>
      <c r="E313" s="284"/>
      <c r="F313" s="284"/>
      <c r="G313" s="284"/>
      <c r="H313" s="284"/>
      <c r="I313" s="284"/>
      <c r="J313" s="284"/>
      <c r="K313" s="284"/>
      <c r="L313" s="284"/>
      <c r="M313" s="284"/>
      <c r="N313" s="348"/>
      <c r="V313" s="324"/>
      <c r="W313" s="328"/>
      <c r="X313" s="328"/>
      <c r="AD313" s="328"/>
      <c r="AE313" s="387"/>
      <c r="AF313" s="282" t="s">
        <v>636</v>
      </c>
    </row>
    <row r="314" spans="1:32" s="277" customFormat="1" ht="22.5" x14ac:dyDescent="0.2">
      <c r="A314" s="368"/>
      <c r="B314" s="336" t="s">
        <v>577</v>
      </c>
      <c r="C314" s="284" t="s">
        <v>578</v>
      </c>
      <c r="D314" s="284"/>
      <c r="E314" s="284"/>
      <c r="F314" s="284"/>
      <c r="G314" s="284"/>
      <c r="H314" s="284"/>
      <c r="I314" s="284"/>
      <c r="J314" s="284"/>
      <c r="K314" s="284"/>
      <c r="L314" s="284"/>
      <c r="M314" s="284"/>
      <c r="N314" s="348"/>
      <c r="V314" s="324"/>
      <c r="W314" s="328"/>
      <c r="X314" s="328"/>
      <c r="Z314" s="282" t="s">
        <v>578</v>
      </c>
      <c r="AD314" s="328"/>
      <c r="AE314" s="387"/>
    </row>
    <row r="315" spans="1:32" s="277" customFormat="1" ht="12" x14ac:dyDescent="0.2">
      <c r="A315" s="325" t="s">
        <v>668</v>
      </c>
      <c r="B315" s="326"/>
      <c r="C315" s="326"/>
      <c r="D315" s="326"/>
      <c r="E315" s="326"/>
      <c r="F315" s="326"/>
      <c r="G315" s="326"/>
      <c r="H315" s="326"/>
      <c r="I315" s="326"/>
      <c r="J315" s="326"/>
      <c r="K315" s="326"/>
      <c r="L315" s="326"/>
      <c r="M315" s="326"/>
      <c r="N315" s="327"/>
      <c r="V315" s="324"/>
      <c r="W315" s="328" t="s">
        <v>668</v>
      </c>
      <c r="X315" s="328"/>
      <c r="AD315" s="328"/>
      <c r="AE315" s="387"/>
    </row>
    <row r="316" spans="1:32" s="277" customFormat="1" ht="22.5" x14ac:dyDescent="0.2">
      <c r="A316" s="329" t="s">
        <v>669</v>
      </c>
      <c r="B316" s="330" t="s">
        <v>505</v>
      </c>
      <c r="C316" s="331" t="s">
        <v>506</v>
      </c>
      <c r="D316" s="331"/>
      <c r="E316" s="331"/>
      <c r="F316" s="332" t="s">
        <v>507</v>
      </c>
      <c r="G316" s="332"/>
      <c r="H316" s="332"/>
      <c r="I316" s="332" t="s">
        <v>670</v>
      </c>
      <c r="J316" s="333"/>
      <c r="K316" s="332"/>
      <c r="L316" s="333"/>
      <c r="M316" s="332"/>
      <c r="N316" s="334"/>
      <c r="V316" s="324"/>
      <c r="W316" s="328"/>
      <c r="X316" s="328" t="s">
        <v>506</v>
      </c>
      <c r="AD316" s="328"/>
      <c r="AE316" s="387"/>
    </row>
    <row r="317" spans="1:32" s="277" customFormat="1" ht="12" x14ac:dyDescent="0.2">
      <c r="A317" s="346"/>
      <c r="B317" s="347"/>
      <c r="C317" s="284" t="s">
        <v>671</v>
      </c>
      <c r="D317" s="284"/>
      <c r="E317" s="284"/>
      <c r="F317" s="284"/>
      <c r="G317" s="284"/>
      <c r="H317" s="284"/>
      <c r="I317" s="284"/>
      <c r="J317" s="284"/>
      <c r="K317" s="284"/>
      <c r="L317" s="284"/>
      <c r="M317" s="284"/>
      <c r="N317" s="348"/>
      <c r="V317" s="324"/>
      <c r="W317" s="328"/>
      <c r="X317" s="328"/>
      <c r="Y317" s="282" t="s">
        <v>671</v>
      </c>
      <c r="AD317" s="328"/>
      <c r="AE317" s="387"/>
    </row>
    <row r="318" spans="1:32" s="277" customFormat="1" ht="12" x14ac:dyDescent="0.2">
      <c r="A318" s="368"/>
      <c r="B318" s="336" t="s">
        <v>510</v>
      </c>
      <c r="C318" s="284" t="s">
        <v>511</v>
      </c>
      <c r="D318" s="284"/>
      <c r="E318" s="284"/>
      <c r="F318" s="284"/>
      <c r="G318" s="284"/>
      <c r="H318" s="284"/>
      <c r="I318" s="284"/>
      <c r="J318" s="284"/>
      <c r="K318" s="284"/>
      <c r="L318" s="284"/>
      <c r="M318" s="284"/>
      <c r="N318" s="348"/>
      <c r="V318" s="324"/>
      <c r="W318" s="328"/>
      <c r="X318" s="328"/>
      <c r="Z318" s="282" t="s">
        <v>511</v>
      </c>
      <c r="AD318" s="328"/>
      <c r="AE318" s="387"/>
    </row>
    <row r="319" spans="1:32" s="277" customFormat="1" ht="33.75" x14ac:dyDescent="0.2">
      <c r="A319" s="368"/>
      <c r="B319" s="336" t="s">
        <v>512</v>
      </c>
      <c r="C319" s="284" t="s">
        <v>513</v>
      </c>
      <c r="D319" s="284"/>
      <c r="E319" s="284"/>
      <c r="F319" s="284"/>
      <c r="G319" s="284"/>
      <c r="H319" s="284"/>
      <c r="I319" s="284"/>
      <c r="J319" s="284"/>
      <c r="K319" s="284"/>
      <c r="L319" s="284"/>
      <c r="M319" s="284"/>
      <c r="N319" s="348"/>
      <c r="V319" s="324"/>
      <c r="W319" s="328"/>
      <c r="X319" s="328"/>
      <c r="Z319" s="282" t="s">
        <v>513</v>
      </c>
      <c r="AD319" s="328"/>
      <c r="AE319" s="387"/>
    </row>
    <row r="320" spans="1:32" s="277" customFormat="1" ht="12" x14ac:dyDescent="0.2">
      <c r="A320" s="335"/>
      <c r="B320" s="336" t="s">
        <v>278</v>
      </c>
      <c r="C320" s="284" t="s">
        <v>126</v>
      </c>
      <c r="D320" s="284"/>
      <c r="E320" s="284"/>
      <c r="F320" s="337"/>
      <c r="G320" s="337"/>
      <c r="H320" s="337"/>
      <c r="I320" s="337"/>
      <c r="J320" s="338">
        <v>177.2</v>
      </c>
      <c r="K320" s="337" t="s">
        <v>514</v>
      </c>
      <c r="L320" s="338">
        <v>23651.34</v>
      </c>
      <c r="M320" s="337" t="s">
        <v>282</v>
      </c>
      <c r="N320" s="339">
        <v>512998</v>
      </c>
      <c r="V320" s="324"/>
      <c r="W320" s="328"/>
      <c r="X320" s="328"/>
      <c r="AA320" s="282" t="s">
        <v>126</v>
      </c>
      <c r="AD320" s="328"/>
      <c r="AE320" s="387"/>
    </row>
    <row r="321" spans="1:31" s="277" customFormat="1" ht="12" x14ac:dyDescent="0.2">
      <c r="A321" s="335"/>
      <c r="B321" s="336" t="s">
        <v>283</v>
      </c>
      <c r="C321" s="284" t="s">
        <v>127</v>
      </c>
      <c r="D321" s="284"/>
      <c r="E321" s="284"/>
      <c r="F321" s="337"/>
      <c r="G321" s="337"/>
      <c r="H321" s="337"/>
      <c r="I321" s="337"/>
      <c r="J321" s="338">
        <v>217.29</v>
      </c>
      <c r="K321" s="337" t="s">
        <v>515</v>
      </c>
      <c r="L321" s="338">
        <v>23201.8</v>
      </c>
      <c r="M321" s="337" t="s">
        <v>284</v>
      </c>
      <c r="N321" s="339">
        <v>200928</v>
      </c>
      <c r="V321" s="324"/>
      <c r="W321" s="328"/>
      <c r="X321" s="328"/>
      <c r="AA321" s="282" t="s">
        <v>127</v>
      </c>
      <c r="AD321" s="328"/>
      <c r="AE321" s="387"/>
    </row>
    <row r="322" spans="1:31" s="277" customFormat="1" ht="12" x14ac:dyDescent="0.2">
      <c r="A322" s="335"/>
      <c r="B322" s="336" t="s">
        <v>285</v>
      </c>
      <c r="C322" s="284" t="s">
        <v>286</v>
      </c>
      <c r="D322" s="284"/>
      <c r="E322" s="284"/>
      <c r="F322" s="337"/>
      <c r="G322" s="337"/>
      <c r="H322" s="337"/>
      <c r="I322" s="337"/>
      <c r="J322" s="338">
        <v>22.74</v>
      </c>
      <c r="K322" s="337" t="s">
        <v>515</v>
      </c>
      <c r="L322" s="338">
        <v>2428.13</v>
      </c>
      <c r="M322" s="337" t="s">
        <v>282</v>
      </c>
      <c r="N322" s="339">
        <v>52666</v>
      </c>
      <c r="V322" s="324"/>
      <c r="W322" s="328"/>
      <c r="X322" s="328"/>
      <c r="AA322" s="282" t="s">
        <v>286</v>
      </c>
      <c r="AD322" s="328"/>
      <c r="AE322" s="387"/>
    </row>
    <row r="323" spans="1:31" s="277" customFormat="1" ht="12" x14ac:dyDescent="0.2">
      <c r="A323" s="335"/>
      <c r="B323" s="336" t="s">
        <v>287</v>
      </c>
      <c r="C323" s="284" t="s">
        <v>288</v>
      </c>
      <c r="D323" s="284"/>
      <c r="E323" s="284"/>
      <c r="F323" s="337"/>
      <c r="G323" s="337"/>
      <c r="H323" s="337"/>
      <c r="I323" s="337"/>
      <c r="J323" s="338">
        <v>1625.96</v>
      </c>
      <c r="K323" s="337"/>
      <c r="L323" s="338">
        <v>144680.68</v>
      </c>
      <c r="M323" s="337" t="s">
        <v>289</v>
      </c>
      <c r="N323" s="339">
        <v>1001190</v>
      </c>
      <c r="V323" s="324"/>
      <c r="W323" s="328"/>
      <c r="X323" s="328"/>
      <c r="AA323" s="282" t="s">
        <v>288</v>
      </c>
      <c r="AD323" s="328"/>
      <c r="AE323" s="387"/>
    </row>
    <row r="324" spans="1:31" s="277" customFormat="1" ht="12" x14ac:dyDescent="0.2">
      <c r="A324" s="335"/>
      <c r="B324" s="336"/>
      <c r="C324" s="284" t="s">
        <v>290</v>
      </c>
      <c r="D324" s="284"/>
      <c r="E324" s="284"/>
      <c r="F324" s="337" t="s">
        <v>291</v>
      </c>
      <c r="G324" s="337" t="s">
        <v>516</v>
      </c>
      <c r="H324" s="337" t="s">
        <v>514</v>
      </c>
      <c r="I324" s="337" t="s">
        <v>672</v>
      </c>
      <c r="J324" s="338"/>
      <c r="K324" s="337"/>
      <c r="L324" s="338"/>
      <c r="M324" s="337"/>
      <c r="N324" s="339"/>
      <c r="V324" s="324"/>
      <c r="W324" s="328"/>
      <c r="X324" s="328"/>
      <c r="AB324" s="282" t="s">
        <v>290</v>
      </c>
      <c r="AD324" s="328"/>
      <c r="AE324" s="387"/>
    </row>
    <row r="325" spans="1:31" s="277" customFormat="1" ht="22.5" x14ac:dyDescent="0.2">
      <c r="A325" s="335"/>
      <c r="B325" s="336"/>
      <c r="C325" s="284" t="s">
        <v>293</v>
      </c>
      <c r="D325" s="284"/>
      <c r="E325" s="284"/>
      <c r="F325" s="337" t="s">
        <v>291</v>
      </c>
      <c r="G325" s="337" t="s">
        <v>518</v>
      </c>
      <c r="H325" s="337" t="s">
        <v>515</v>
      </c>
      <c r="I325" s="337" t="s">
        <v>673</v>
      </c>
      <c r="J325" s="338"/>
      <c r="K325" s="337"/>
      <c r="L325" s="338"/>
      <c r="M325" s="337"/>
      <c r="N325" s="339"/>
      <c r="V325" s="324"/>
      <c r="W325" s="328"/>
      <c r="X325" s="328"/>
      <c r="AB325" s="282" t="s">
        <v>293</v>
      </c>
      <c r="AD325" s="328"/>
      <c r="AE325" s="387"/>
    </row>
    <row r="326" spans="1:31" s="277" customFormat="1" ht="12" x14ac:dyDescent="0.2">
      <c r="A326" s="335"/>
      <c r="B326" s="336"/>
      <c r="C326" s="340" t="s">
        <v>295</v>
      </c>
      <c r="D326" s="340"/>
      <c r="E326" s="340"/>
      <c r="F326" s="341"/>
      <c r="G326" s="341"/>
      <c r="H326" s="341"/>
      <c r="I326" s="341"/>
      <c r="J326" s="342">
        <v>2020.45</v>
      </c>
      <c r="K326" s="341"/>
      <c r="L326" s="342">
        <v>191533.82</v>
      </c>
      <c r="M326" s="341"/>
      <c r="N326" s="343"/>
      <c r="V326" s="324"/>
      <c r="W326" s="328"/>
      <c r="X326" s="328"/>
      <c r="AC326" s="282" t="s">
        <v>295</v>
      </c>
      <c r="AD326" s="328"/>
      <c r="AE326" s="387"/>
    </row>
    <row r="327" spans="1:31" s="277" customFormat="1" ht="12" x14ac:dyDescent="0.2">
      <c r="A327" s="335"/>
      <c r="B327" s="336"/>
      <c r="C327" s="284" t="s">
        <v>296</v>
      </c>
      <c r="D327" s="284"/>
      <c r="E327" s="284"/>
      <c r="F327" s="337"/>
      <c r="G327" s="337"/>
      <c r="H327" s="337"/>
      <c r="I327" s="337"/>
      <c r="J327" s="338"/>
      <c r="K327" s="337"/>
      <c r="L327" s="338">
        <v>26079.47</v>
      </c>
      <c r="M327" s="337"/>
      <c r="N327" s="339">
        <v>565664</v>
      </c>
      <c r="V327" s="324"/>
      <c r="W327" s="328"/>
      <c r="X327" s="328"/>
      <c r="AB327" s="282" t="s">
        <v>296</v>
      </c>
      <c r="AD327" s="328"/>
      <c r="AE327" s="387"/>
    </row>
    <row r="328" spans="1:31" s="277" customFormat="1" ht="33.75" x14ac:dyDescent="0.2">
      <c r="A328" s="335"/>
      <c r="B328" s="336" t="s">
        <v>311</v>
      </c>
      <c r="C328" s="284" t="s">
        <v>312</v>
      </c>
      <c r="D328" s="284"/>
      <c r="E328" s="284"/>
      <c r="F328" s="337" t="s">
        <v>299</v>
      </c>
      <c r="G328" s="337" t="s">
        <v>313</v>
      </c>
      <c r="H328" s="337"/>
      <c r="I328" s="337" t="s">
        <v>313</v>
      </c>
      <c r="J328" s="338"/>
      <c r="K328" s="337"/>
      <c r="L328" s="338">
        <v>23471.52</v>
      </c>
      <c r="M328" s="337"/>
      <c r="N328" s="339">
        <v>509098</v>
      </c>
      <c r="V328" s="324"/>
      <c r="W328" s="328"/>
      <c r="X328" s="328"/>
      <c r="AB328" s="282" t="s">
        <v>312</v>
      </c>
      <c r="AD328" s="328"/>
      <c r="AE328" s="387"/>
    </row>
    <row r="329" spans="1:31" s="277" customFormat="1" ht="33.75" x14ac:dyDescent="0.2">
      <c r="A329" s="335"/>
      <c r="B329" s="336" t="s">
        <v>314</v>
      </c>
      <c r="C329" s="284" t="s">
        <v>315</v>
      </c>
      <c r="D329" s="284"/>
      <c r="E329" s="284"/>
      <c r="F329" s="337" t="s">
        <v>299</v>
      </c>
      <c r="G329" s="337" t="s">
        <v>316</v>
      </c>
      <c r="H329" s="337"/>
      <c r="I329" s="337" t="s">
        <v>316</v>
      </c>
      <c r="J329" s="338"/>
      <c r="K329" s="337"/>
      <c r="L329" s="338">
        <v>11996.56</v>
      </c>
      <c r="M329" s="337"/>
      <c r="N329" s="339">
        <v>260205</v>
      </c>
      <c r="V329" s="324"/>
      <c r="W329" s="328"/>
      <c r="X329" s="328"/>
      <c r="AB329" s="282" t="s">
        <v>315</v>
      </c>
      <c r="AD329" s="328"/>
      <c r="AE329" s="387"/>
    </row>
    <row r="330" spans="1:31" s="277" customFormat="1" ht="12" x14ac:dyDescent="0.2">
      <c r="A330" s="344"/>
      <c r="B330" s="345"/>
      <c r="C330" s="331" t="s">
        <v>304</v>
      </c>
      <c r="D330" s="331"/>
      <c r="E330" s="331"/>
      <c r="F330" s="332"/>
      <c r="G330" s="332"/>
      <c r="H330" s="332"/>
      <c r="I330" s="332"/>
      <c r="J330" s="333"/>
      <c r="K330" s="332"/>
      <c r="L330" s="333">
        <v>227001.9</v>
      </c>
      <c r="M330" s="341"/>
      <c r="N330" s="334">
        <v>2484419</v>
      </c>
      <c r="V330" s="324"/>
      <c r="W330" s="328"/>
      <c r="X330" s="328"/>
      <c r="AD330" s="328" t="s">
        <v>304</v>
      </c>
      <c r="AE330" s="387"/>
    </row>
    <row r="331" spans="1:31" s="277" customFormat="1" ht="22.5" x14ac:dyDescent="0.2">
      <c r="A331" s="329" t="s">
        <v>674</v>
      </c>
      <c r="B331" s="330" t="s">
        <v>520</v>
      </c>
      <c r="C331" s="331" t="s">
        <v>521</v>
      </c>
      <c r="D331" s="331"/>
      <c r="E331" s="331"/>
      <c r="F331" s="332" t="s">
        <v>522</v>
      </c>
      <c r="G331" s="332"/>
      <c r="H331" s="332"/>
      <c r="I331" s="332" t="s">
        <v>675</v>
      </c>
      <c r="J331" s="333">
        <v>161868</v>
      </c>
      <c r="K331" s="332" t="s">
        <v>470</v>
      </c>
      <c r="L331" s="333">
        <v>212302.89</v>
      </c>
      <c r="M331" s="332" t="s">
        <v>289</v>
      </c>
      <c r="N331" s="334">
        <v>1469136</v>
      </c>
      <c r="V331" s="324"/>
      <c r="W331" s="328"/>
      <c r="X331" s="328" t="s">
        <v>521</v>
      </c>
      <c r="AD331" s="328"/>
      <c r="AE331" s="387"/>
    </row>
    <row r="332" spans="1:31" s="277" customFormat="1" ht="12" x14ac:dyDescent="0.2">
      <c r="A332" s="344"/>
      <c r="B332" s="345"/>
      <c r="C332" s="289" t="s">
        <v>463</v>
      </c>
      <c r="D332" s="364"/>
      <c r="E332" s="364"/>
      <c r="F332" s="349"/>
      <c r="G332" s="349"/>
      <c r="H332" s="349"/>
      <c r="I332" s="349"/>
      <c r="J332" s="365"/>
      <c r="K332" s="349"/>
      <c r="L332" s="365"/>
      <c r="M332" s="366"/>
      <c r="N332" s="367"/>
      <c r="V332" s="324"/>
      <c r="W332" s="328"/>
      <c r="X332" s="328"/>
      <c r="AD332" s="328"/>
      <c r="AE332" s="387"/>
    </row>
    <row r="333" spans="1:31" s="277" customFormat="1" ht="12" x14ac:dyDescent="0.2">
      <c r="A333" s="346"/>
      <c r="B333" s="347"/>
      <c r="C333" s="284" t="s">
        <v>676</v>
      </c>
      <c r="D333" s="284"/>
      <c r="E333" s="284"/>
      <c r="F333" s="284"/>
      <c r="G333" s="284"/>
      <c r="H333" s="284"/>
      <c r="I333" s="284"/>
      <c r="J333" s="284"/>
      <c r="K333" s="284"/>
      <c r="L333" s="284"/>
      <c r="M333" s="284"/>
      <c r="N333" s="348"/>
      <c r="V333" s="324"/>
      <c r="W333" s="328"/>
      <c r="X333" s="328"/>
      <c r="Y333" s="282" t="s">
        <v>676</v>
      </c>
      <c r="AD333" s="328"/>
      <c r="AE333" s="387"/>
    </row>
    <row r="334" spans="1:31" s="277" customFormat="1" ht="22.5" x14ac:dyDescent="0.2">
      <c r="A334" s="368"/>
      <c r="B334" s="336" t="s">
        <v>471</v>
      </c>
      <c r="C334" s="284" t="s">
        <v>472</v>
      </c>
      <c r="D334" s="284"/>
      <c r="E334" s="284"/>
      <c r="F334" s="284"/>
      <c r="G334" s="284"/>
      <c r="H334" s="284"/>
      <c r="I334" s="284"/>
      <c r="J334" s="284"/>
      <c r="K334" s="284"/>
      <c r="L334" s="284"/>
      <c r="M334" s="284"/>
      <c r="N334" s="348"/>
      <c r="V334" s="324"/>
      <c r="W334" s="328"/>
      <c r="X334" s="328"/>
      <c r="Z334" s="282" t="s">
        <v>472</v>
      </c>
      <c r="AD334" s="328"/>
      <c r="AE334" s="387"/>
    </row>
    <row r="335" spans="1:31" s="277" customFormat="1" ht="33.75" x14ac:dyDescent="0.2">
      <c r="A335" s="329" t="s">
        <v>677</v>
      </c>
      <c r="B335" s="330" t="s">
        <v>525</v>
      </c>
      <c r="C335" s="331" t="s">
        <v>526</v>
      </c>
      <c r="D335" s="331"/>
      <c r="E335" s="331"/>
      <c r="F335" s="332" t="s">
        <v>527</v>
      </c>
      <c r="G335" s="332"/>
      <c r="H335" s="332"/>
      <c r="I335" s="332" t="s">
        <v>287</v>
      </c>
      <c r="J335" s="333"/>
      <c r="K335" s="332"/>
      <c r="L335" s="333"/>
      <c r="M335" s="332"/>
      <c r="N335" s="334"/>
      <c r="V335" s="324"/>
      <c r="W335" s="328"/>
      <c r="X335" s="328" t="s">
        <v>526</v>
      </c>
      <c r="AD335" s="328"/>
      <c r="AE335" s="387"/>
    </row>
    <row r="336" spans="1:31" s="277" customFormat="1" ht="12" x14ac:dyDescent="0.2">
      <c r="A336" s="335"/>
      <c r="B336" s="336" t="s">
        <v>278</v>
      </c>
      <c r="C336" s="284" t="s">
        <v>126</v>
      </c>
      <c r="D336" s="284"/>
      <c r="E336" s="284"/>
      <c r="F336" s="337"/>
      <c r="G336" s="337"/>
      <c r="H336" s="337"/>
      <c r="I336" s="337"/>
      <c r="J336" s="338">
        <v>127.6</v>
      </c>
      <c r="K336" s="337"/>
      <c r="L336" s="338">
        <v>510.4</v>
      </c>
      <c r="M336" s="337" t="s">
        <v>282</v>
      </c>
      <c r="N336" s="339">
        <v>11071</v>
      </c>
      <c r="V336" s="324"/>
      <c r="W336" s="328"/>
      <c r="X336" s="328"/>
      <c r="AA336" s="282" t="s">
        <v>126</v>
      </c>
      <c r="AD336" s="328"/>
      <c r="AE336" s="387"/>
    </row>
    <row r="337" spans="1:31" s="277" customFormat="1" ht="12" x14ac:dyDescent="0.2">
      <c r="A337" s="335"/>
      <c r="B337" s="336" t="s">
        <v>283</v>
      </c>
      <c r="C337" s="284" t="s">
        <v>127</v>
      </c>
      <c r="D337" s="284"/>
      <c r="E337" s="284"/>
      <c r="F337" s="337"/>
      <c r="G337" s="337"/>
      <c r="H337" s="337"/>
      <c r="I337" s="337"/>
      <c r="J337" s="338">
        <v>46</v>
      </c>
      <c r="K337" s="337"/>
      <c r="L337" s="338">
        <v>184</v>
      </c>
      <c r="M337" s="337" t="s">
        <v>284</v>
      </c>
      <c r="N337" s="339">
        <v>1593</v>
      </c>
      <c r="V337" s="324"/>
      <c r="W337" s="328"/>
      <c r="X337" s="328"/>
      <c r="AA337" s="282" t="s">
        <v>127</v>
      </c>
      <c r="AD337" s="328"/>
      <c r="AE337" s="387"/>
    </row>
    <row r="338" spans="1:31" s="277" customFormat="1" ht="12" x14ac:dyDescent="0.2">
      <c r="A338" s="335"/>
      <c r="B338" s="336" t="s">
        <v>285</v>
      </c>
      <c r="C338" s="284" t="s">
        <v>286</v>
      </c>
      <c r="D338" s="284"/>
      <c r="E338" s="284"/>
      <c r="F338" s="337"/>
      <c r="G338" s="337"/>
      <c r="H338" s="337"/>
      <c r="I338" s="337"/>
      <c r="J338" s="338">
        <v>8.1199999999999992</v>
      </c>
      <c r="K338" s="337"/>
      <c r="L338" s="338">
        <v>32.479999999999997</v>
      </c>
      <c r="M338" s="337" t="s">
        <v>282</v>
      </c>
      <c r="N338" s="339">
        <v>704</v>
      </c>
      <c r="V338" s="324"/>
      <c r="W338" s="328"/>
      <c r="X338" s="328"/>
      <c r="AA338" s="282" t="s">
        <v>286</v>
      </c>
      <c r="AD338" s="328"/>
      <c r="AE338" s="387"/>
    </row>
    <row r="339" spans="1:31" s="277" customFormat="1" ht="12" x14ac:dyDescent="0.2">
      <c r="A339" s="346"/>
      <c r="B339" s="383" t="s">
        <v>528</v>
      </c>
      <c r="C339" s="384" t="s">
        <v>529</v>
      </c>
      <c r="D339" s="384"/>
      <c r="E339" s="384"/>
      <c r="F339" s="385" t="s">
        <v>530</v>
      </c>
      <c r="G339" s="385" t="s">
        <v>531</v>
      </c>
      <c r="H339" s="385"/>
      <c r="I339" s="385" t="s">
        <v>531</v>
      </c>
      <c r="J339" s="336"/>
      <c r="K339" s="337"/>
      <c r="L339" s="338"/>
      <c r="M339" s="337"/>
      <c r="N339" s="386"/>
      <c r="V339" s="324"/>
      <c r="W339" s="328"/>
      <c r="X339" s="328"/>
      <c r="AD339" s="328"/>
      <c r="AE339" s="387" t="s">
        <v>529</v>
      </c>
    </row>
    <row r="340" spans="1:31" s="277" customFormat="1" ht="12" x14ac:dyDescent="0.2">
      <c r="A340" s="335"/>
      <c r="B340" s="336"/>
      <c r="C340" s="284" t="s">
        <v>290</v>
      </c>
      <c r="D340" s="284"/>
      <c r="E340" s="284"/>
      <c r="F340" s="337" t="s">
        <v>291</v>
      </c>
      <c r="G340" s="337" t="s">
        <v>532</v>
      </c>
      <c r="H340" s="337"/>
      <c r="I340" s="337" t="s">
        <v>678</v>
      </c>
      <c r="J340" s="338"/>
      <c r="K340" s="337"/>
      <c r="L340" s="338"/>
      <c r="M340" s="337"/>
      <c r="N340" s="339"/>
      <c r="V340" s="324"/>
      <c r="W340" s="328"/>
      <c r="X340" s="328"/>
      <c r="AB340" s="282" t="s">
        <v>290</v>
      </c>
      <c r="AD340" s="328"/>
      <c r="AE340" s="387"/>
    </row>
    <row r="341" spans="1:31" s="277" customFormat="1" ht="12" x14ac:dyDescent="0.2">
      <c r="A341" s="335"/>
      <c r="B341" s="336"/>
      <c r="C341" s="284" t="s">
        <v>293</v>
      </c>
      <c r="D341" s="284"/>
      <c r="E341" s="284"/>
      <c r="F341" s="337" t="s">
        <v>291</v>
      </c>
      <c r="G341" s="337" t="s">
        <v>534</v>
      </c>
      <c r="H341" s="337"/>
      <c r="I341" s="337" t="s">
        <v>679</v>
      </c>
      <c r="J341" s="338"/>
      <c r="K341" s="337"/>
      <c r="L341" s="338"/>
      <c r="M341" s="337"/>
      <c r="N341" s="339"/>
      <c r="V341" s="324"/>
      <c r="W341" s="328"/>
      <c r="X341" s="328"/>
      <c r="AB341" s="282" t="s">
        <v>293</v>
      </c>
      <c r="AD341" s="328"/>
      <c r="AE341" s="387"/>
    </row>
    <row r="342" spans="1:31" s="277" customFormat="1" ht="12" x14ac:dyDescent="0.2">
      <c r="A342" s="335"/>
      <c r="B342" s="336"/>
      <c r="C342" s="340" t="s">
        <v>295</v>
      </c>
      <c r="D342" s="340"/>
      <c r="E342" s="340"/>
      <c r="F342" s="341"/>
      <c r="G342" s="341"/>
      <c r="H342" s="341"/>
      <c r="I342" s="341"/>
      <c r="J342" s="342">
        <v>173.6</v>
      </c>
      <c r="K342" s="341"/>
      <c r="L342" s="342">
        <v>694.4</v>
      </c>
      <c r="M342" s="341"/>
      <c r="N342" s="343"/>
      <c r="V342" s="324"/>
      <c r="W342" s="328"/>
      <c r="X342" s="328"/>
      <c r="AC342" s="282" t="s">
        <v>295</v>
      </c>
      <c r="AD342" s="328"/>
      <c r="AE342" s="387"/>
    </row>
    <row r="343" spans="1:31" s="277" customFormat="1" ht="12" x14ac:dyDescent="0.2">
      <c r="A343" s="335"/>
      <c r="B343" s="336"/>
      <c r="C343" s="284" t="s">
        <v>296</v>
      </c>
      <c r="D343" s="284"/>
      <c r="E343" s="284"/>
      <c r="F343" s="337"/>
      <c r="G343" s="337"/>
      <c r="H343" s="337"/>
      <c r="I343" s="337"/>
      <c r="J343" s="338"/>
      <c r="K343" s="337"/>
      <c r="L343" s="338">
        <v>542.88</v>
      </c>
      <c r="M343" s="337"/>
      <c r="N343" s="339">
        <v>11775</v>
      </c>
      <c r="V343" s="324"/>
      <c r="W343" s="328"/>
      <c r="X343" s="328"/>
      <c r="AB343" s="282" t="s">
        <v>296</v>
      </c>
      <c r="AD343" s="328"/>
      <c r="AE343" s="387"/>
    </row>
    <row r="344" spans="1:31" s="277" customFormat="1" ht="33.75" x14ac:dyDescent="0.2">
      <c r="A344" s="335"/>
      <c r="B344" s="336" t="s">
        <v>536</v>
      </c>
      <c r="C344" s="284" t="s">
        <v>537</v>
      </c>
      <c r="D344" s="284"/>
      <c r="E344" s="284"/>
      <c r="F344" s="337" t="s">
        <v>299</v>
      </c>
      <c r="G344" s="337" t="s">
        <v>538</v>
      </c>
      <c r="H344" s="337"/>
      <c r="I344" s="337" t="s">
        <v>538</v>
      </c>
      <c r="J344" s="338"/>
      <c r="K344" s="337"/>
      <c r="L344" s="338">
        <v>559.16999999999996</v>
      </c>
      <c r="M344" s="337"/>
      <c r="N344" s="339">
        <v>12128</v>
      </c>
      <c r="V344" s="324"/>
      <c r="W344" s="328"/>
      <c r="X344" s="328"/>
      <c r="AB344" s="282" t="s">
        <v>537</v>
      </c>
      <c r="AD344" s="328"/>
      <c r="AE344" s="387"/>
    </row>
    <row r="345" spans="1:31" s="277" customFormat="1" ht="33.75" x14ac:dyDescent="0.2">
      <c r="A345" s="335"/>
      <c r="B345" s="336" t="s">
        <v>539</v>
      </c>
      <c r="C345" s="284" t="s">
        <v>540</v>
      </c>
      <c r="D345" s="284"/>
      <c r="E345" s="284"/>
      <c r="F345" s="337" t="s">
        <v>299</v>
      </c>
      <c r="G345" s="337" t="s">
        <v>541</v>
      </c>
      <c r="H345" s="337"/>
      <c r="I345" s="337" t="s">
        <v>541</v>
      </c>
      <c r="J345" s="338"/>
      <c r="K345" s="337"/>
      <c r="L345" s="338">
        <v>325.73</v>
      </c>
      <c r="M345" s="337"/>
      <c r="N345" s="339">
        <v>7065</v>
      </c>
      <c r="V345" s="324"/>
      <c r="W345" s="328"/>
      <c r="X345" s="328"/>
      <c r="AB345" s="282" t="s">
        <v>540</v>
      </c>
      <c r="AD345" s="328"/>
      <c r="AE345" s="387"/>
    </row>
    <row r="346" spans="1:31" s="277" customFormat="1" ht="12" x14ac:dyDescent="0.2">
      <c r="A346" s="344"/>
      <c r="B346" s="345"/>
      <c r="C346" s="331" t="s">
        <v>304</v>
      </c>
      <c r="D346" s="331"/>
      <c r="E346" s="331"/>
      <c r="F346" s="332"/>
      <c r="G346" s="332"/>
      <c r="H346" s="332"/>
      <c r="I346" s="332"/>
      <c r="J346" s="333"/>
      <c r="K346" s="332"/>
      <c r="L346" s="333">
        <v>1579.3</v>
      </c>
      <c r="M346" s="341"/>
      <c r="N346" s="334">
        <v>31857</v>
      </c>
      <c r="V346" s="324"/>
      <c r="W346" s="328"/>
      <c r="X346" s="328"/>
      <c r="AD346" s="328" t="s">
        <v>304</v>
      </c>
      <c r="AE346" s="387"/>
    </row>
    <row r="347" spans="1:31" s="277" customFormat="1" ht="45" x14ac:dyDescent="0.2">
      <c r="A347" s="329" t="s">
        <v>680</v>
      </c>
      <c r="B347" s="330" t="s">
        <v>542</v>
      </c>
      <c r="C347" s="331" t="s">
        <v>543</v>
      </c>
      <c r="D347" s="331"/>
      <c r="E347" s="331"/>
      <c r="F347" s="332" t="s">
        <v>544</v>
      </c>
      <c r="G347" s="332"/>
      <c r="H347" s="332"/>
      <c r="I347" s="332" t="s">
        <v>287</v>
      </c>
      <c r="J347" s="333"/>
      <c r="K347" s="332"/>
      <c r="L347" s="333"/>
      <c r="M347" s="332"/>
      <c r="N347" s="334"/>
      <c r="V347" s="324"/>
      <c r="W347" s="328"/>
      <c r="X347" s="328" t="s">
        <v>543</v>
      </c>
      <c r="AD347" s="328"/>
      <c r="AE347" s="387"/>
    </row>
    <row r="348" spans="1:31" s="277" customFormat="1" ht="12" x14ac:dyDescent="0.2">
      <c r="A348" s="335"/>
      <c r="B348" s="336" t="s">
        <v>278</v>
      </c>
      <c r="C348" s="284" t="s">
        <v>126</v>
      </c>
      <c r="D348" s="284"/>
      <c r="E348" s="284"/>
      <c r="F348" s="337"/>
      <c r="G348" s="337"/>
      <c r="H348" s="337"/>
      <c r="I348" s="337"/>
      <c r="J348" s="338">
        <v>853.49</v>
      </c>
      <c r="K348" s="337"/>
      <c r="L348" s="338">
        <v>3413.96</v>
      </c>
      <c r="M348" s="337" t="s">
        <v>282</v>
      </c>
      <c r="N348" s="339">
        <v>74049</v>
      </c>
      <c r="V348" s="324"/>
      <c r="W348" s="328"/>
      <c r="X348" s="328"/>
      <c r="AA348" s="282" t="s">
        <v>126</v>
      </c>
      <c r="AD348" s="328"/>
      <c r="AE348" s="387"/>
    </row>
    <row r="349" spans="1:31" s="277" customFormat="1" ht="12" x14ac:dyDescent="0.2">
      <c r="A349" s="335"/>
      <c r="B349" s="336" t="s">
        <v>283</v>
      </c>
      <c r="C349" s="284" t="s">
        <v>127</v>
      </c>
      <c r="D349" s="284"/>
      <c r="E349" s="284"/>
      <c r="F349" s="337"/>
      <c r="G349" s="337"/>
      <c r="H349" s="337"/>
      <c r="I349" s="337"/>
      <c r="J349" s="338">
        <v>3988.19</v>
      </c>
      <c r="K349" s="337"/>
      <c r="L349" s="338">
        <v>15952.76</v>
      </c>
      <c r="M349" s="337" t="s">
        <v>284</v>
      </c>
      <c r="N349" s="339">
        <v>138151</v>
      </c>
      <c r="V349" s="324"/>
      <c r="W349" s="328"/>
      <c r="X349" s="328"/>
      <c r="AA349" s="282" t="s">
        <v>127</v>
      </c>
      <c r="AD349" s="328"/>
      <c r="AE349" s="387"/>
    </row>
    <row r="350" spans="1:31" s="277" customFormat="1" ht="12" x14ac:dyDescent="0.2">
      <c r="A350" s="335"/>
      <c r="B350" s="336" t="s">
        <v>285</v>
      </c>
      <c r="C350" s="284" t="s">
        <v>286</v>
      </c>
      <c r="D350" s="284"/>
      <c r="E350" s="284"/>
      <c r="F350" s="337"/>
      <c r="G350" s="337"/>
      <c r="H350" s="337"/>
      <c r="I350" s="337"/>
      <c r="J350" s="338">
        <v>307.01</v>
      </c>
      <c r="K350" s="337"/>
      <c r="L350" s="338">
        <v>1228.04</v>
      </c>
      <c r="M350" s="337" t="s">
        <v>282</v>
      </c>
      <c r="N350" s="339">
        <v>26636</v>
      </c>
      <c r="V350" s="324"/>
      <c r="W350" s="328"/>
      <c r="X350" s="328"/>
      <c r="AA350" s="282" t="s">
        <v>286</v>
      </c>
      <c r="AD350" s="328"/>
      <c r="AE350" s="387"/>
    </row>
    <row r="351" spans="1:31" s="277" customFormat="1" ht="12" x14ac:dyDescent="0.2">
      <c r="A351" s="335"/>
      <c r="B351" s="336" t="s">
        <v>287</v>
      </c>
      <c r="C351" s="284" t="s">
        <v>288</v>
      </c>
      <c r="D351" s="284"/>
      <c r="E351" s="284"/>
      <c r="F351" s="337"/>
      <c r="G351" s="337"/>
      <c r="H351" s="337"/>
      <c r="I351" s="337"/>
      <c r="J351" s="338">
        <v>824.64</v>
      </c>
      <c r="K351" s="337"/>
      <c r="L351" s="338">
        <v>3298.56</v>
      </c>
      <c r="M351" s="337" t="s">
        <v>289</v>
      </c>
      <c r="N351" s="339">
        <v>22826</v>
      </c>
      <c r="V351" s="324"/>
      <c r="W351" s="328"/>
      <c r="X351" s="328"/>
      <c r="AA351" s="282" t="s">
        <v>288</v>
      </c>
      <c r="AD351" s="328"/>
      <c r="AE351" s="387"/>
    </row>
    <row r="352" spans="1:31" s="277" customFormat="1" ht="22.5" x14ac:dyDescent="0.2">
      <c r="A352" s="346"/>
      <c r="B352" s="383" t="s">
        <v>528</v>
      </c>
      <c r="C352" s="384" t="s">
        <v>545</v>
      </c>
      <c r="D352" s="384"/>
      <c r="E352" s="384"/>
      <c r="F352" s="385" t="s">
        <v>530</v>
      </c>
      <c r="G352" s="385" t="s">
        <v>531</v>
      </c>
      <c r="H352" s="385"/>
      <c r="I352" s="385" t="s">
        <v>531</v>
      </c>
      <c r="J352" s="336"/>
      <c r="K352" s="337"/>
      <c r="L352" s="338"/>
      <c r="M352" s="337"/>
      <c r="N352" s="386"/>
      <c r="V352" s="324"/>
      <c r="W352" s="328"/>
      <c r="X352" s="328"/>
      <c r="AD352" s="328"/>
      <c r="AE352" s="387" t="s">
        <v>545</v>
      </c>
    </row>
    <row r="353" spans="1:31" s="277" customFormat="1" ht="22.5" x14ac:dyDescent="0.2">
      <c r="A353" s="346"/>
      <c r="B353" s="383" t="s">
        <v>546</v>
      </c>
      <c r="C353" s="384" t="s">
        <v>547</v>
      </c>
      <c r="D353" s="384"/>
      <c r="E353" s="384"/>
      <c r="F353" s="385" t="s">
        <v>530</v>
      </c>
      <c r="G353" s="385" t="s">
        <v>531</v>
      </c>
      <c r="H353" s="385"/>
      <c r="I353" s="385" t="s">
        <v>531</v>
      </c>
      <c r="J353" s="336"/>
      <c r="K353" s="337"/>
      <c r="L353" s="338"/>
      <c r="M353" s="337"/>
      <c r="N353" s="386"/>
      <c r="V353" s="324"/>
      <c r="W353" s="328"/>
      <c r="X353" s="328"/>
      <c r="AD353" s="328"/>
      <c r="AE353" s="387" t="s">
        <v>547</v>
      </c>
    </row>
    <row r="354" spans="1:31" s="277" customFormat="1" ht="12" x14ac:dyDescent="0.2">
      <c r="A354" s="346"/>
      <c r="B354" s="383" t="s">
        <v>548</v>
      </c>
      <c r="C354" s="384" t="s">
        <v>549</v>
      </c>
      <c r="D354" s="384"/>
      <c r="E354" s="384"/>
      <c r="F354" s="385" t="s">
        <v>530</v>
      </c>
      <c r="G354" s="385" t="s">
        <v>531</v>
      </c>
      <c r="H354" s="385"/>
      <c r="I354" s="385" t="s">
        <v>531</v>
      </c>
      <c r="J354" s="336"/>
      <c r="K354" s="337"/>
      <c r="L354" s="338"/>
      <c r="M354" s="337"/>
      <c r="N354" s="386"/>
      <c r="V354" s="324"/>
      <c r="W354" s="328"/>
      <c r="X354" s="328"/>
      <c r="AD354" s="328"/>
      <c r="AE354" s="387" t="s">
        <v>549</v>
      </c>
    </row>
    <row r="355" spans="1:31" s="277" customFormat="1" ht="12" x14ac:dyDescent="0.2">
      <c r="A355" s="335"/>
      <c r="B355" s="336"/>
      <c r="C355" s="284" t="s">
        <v>290</v>
      </c>
      <c r="D355" s="284"/>
      <c r="E355" s="284"/>
      <c r="F355" s="337" t="s">
        <v>291</v>
      </c>
      <c r="G355" s="337" t="s">
        <v>550</v>
      </c>
      <c r="H355" s="337"/>
      <c r="I355" s="337" t="s">
        <v>649</v>
      </c>
      <c r="J355" s="338"/>
      <c r="K355" s="337"/>
      <c r="L355" s="338"/>
      <c r="M355" s="337"/>
      <c r="N355" s="339"/>
      <c r="V355" s="324"/>
      <c r="W355" s="328"/>
      <c r="X355" s="328"/>
      <c r="AB355" s="282" t="s">
        <v>290</v>
      </c>
      <c r="AD355" s="328"/>
      <c r="AE355" s="387"/>
    </row>
    <row r="356" spans="1:31" s="277" customFormat="1" ht="12" x14ac:dyDescent="0.2">
      <c r="A356" s="335"/>
      <c r="B356" s="336"/>
      <c r="C356" s="284" t="s">
        <v>293</v>
      </c>
      <c r="D356" s="284"/>
      <c r="E356" s="284"/>
      <c r="F356" s="337" t="s">
        <v>291</v>
      </c>
      <c r="G356" s="337" t="s">
        <v>552</v>
      </c>
      <c r="H356" s="337"/>
      <c r="I356" s="337" t="s">
        <v>650</v>
      </c>
      <c r="J356" s="338"/>
      <c r="K356" s="337"/>
      <c r="L356" s="338"/>
      <c r="M356" s="337"/>
      <c r="N356" s="339"/>
      <c r="V356" s="324"/>
      <c r="W356" s="328"/>
      <c r="X356" s="328"/>
      <c r="AB356" s="282" t="s">
        <v>293</v>
      </c>
      <c r="AD356" s="328"/>
      <c r="AE356" s="387"/>
    </row>
    <row r="357" spans="1:31" s="277" customFormat="1" ht="12" x14ac:dyDescent="0.2">
      <c r="A357" s="335"/>
      <c r="B357" s="336"/>
      <c r="C357" s="340" t="s">
        <v>295</v>
      </c>
      <c r="D357" s="340"/>
      <c r="E357" s="340"/>
      <c r="F357" s="341"/>
      <c r="G357" s="341"/>
      <c r="H357" s="341"/>
      <c r="I357" s="341"/>
      <c r="J357" s="342">
        <v>5666.32</v>
      </c>
      <c r="K357" s="341"/>
      <c r="L357" s="342">
        <v>22665.279999999999</v>
      </c>
      <c r="M357" s="341"/>
      <c r="N357" s="343"/>
      <c r="V357" s="324"/>
      <c r="W357" s="328"/>
      <c r="X357" s="328"/>
      <c r="AC357" s="282" t="s">
        <v>295</v>
      </c>
      <c r="AD357" s="328"/>
      <c r="AE357" s="387"/>
    </row>
    <row r="358" spans="1:31" s="277" customFormat="1" ht="12" x14ac:dyDescent="0.2">
      <c r="A358" s="335"/>
      <c r="B358" s="336"/>
      <c r="C358" s="284" t="s">
        <v>296</v>
      </c>
      <c r="D358" s="284"/>
      <c r="E358" s="284"/>
      <c r="F358" s="337"/>
      <c r="G358" s="337"/>
      <c r="H358" s="337"/>
      <c r="I358" s="337"/>
      <c r="J358" s="338"/>
      <c r="K358" s="337"/>
      <c r="L358" s="338">
        <v>4642</v>
      </c>
      <c r="M358" s="337"/>
      <c r="N358" s="339">
        <v>100685</v>
      </c>
      <c r="V358" s="324"/>
      <c r="W358" s="328"/>
      <c r="X358" s="328"/>
      <c r="AB358" s="282" t="s">
        <v>296</v>
      </c>
      <c r="AD358" s="328"/>
      <c r="AE358" s="387"/>
    </row>
    <row r="359" spans="1:31" s="277" customFormat="1" ht="33.75" x14ac:dyDescent="0.2">
      <c r="A359" s="335"/>
      <c r="B359" s="336" t="s">
        <v>536</v>
      </c>
      <c r="C359" s="284" t="s">
        <v>537</v>
      </c>
      <c r="D359" s="284"/>
      <c r="E359" s="284"/>
      <c r="F359" s="337" t="s">
        <v>299</v>
      </c>
      <c r="G359" s="337" t="s">
        <v>538</v>
      </c>
      <c r="H359" s="337"/>
      <c r="I359" s="337" t="s">
        <v>538</v>
      </c>
      <c r="J359" s="338"/>
      <c r="K359" s="337"/>
      <c r="L359" s="338">
        <v>4781.26</v>
      </c>
      <c r="M359" s="337"/>
      <c r="N359" s="339">
        <v>103706</v>
      </c>
      <c r="V359" s="324"/>
      <c r="W359" s="328"/>
      <c r="X359" s="328"/>
      <c r="AB359" s="282" t="s">
        <v>537</v>
      </c>
      <c r="AD359" s="328"/>
      <c r="AE359" s="387"/>
    </row>
    <row r="360" spans="1:31" s="277" customFormat="1" ht="33.75" x14ac:dyDescent="0.2">
      <c r="A360" s="335"/>
      <c r="B360" s="336" t="s">
        <v>539</v>
      </c>
      <c r="C360" s="284" t="s">
        <v>540</v>
      </c>
      <c r="D360" s="284"/>
      <c r="E360" s="284"/>
      <c r="F360" s="337" t="s">
        <v>299</v>
      </c>
      <c r="G360" s="337" t="s">
        <v>541</v>
      </c>
      <c r="H360" s="337"/>
      <c r="I360" s="337" t="s">
        <v>541</v>
      </c>
      <c r="J360" s="338"/>
      <c r="K360" s="337"/>
      <c r="L360" s="338">
        <v>2785.2</v>
      </c>
      <c r="M360" s="337"/>
      <c r="N360" s="339">
        <v>60411</v>
      </c>
      <c r="V360" s="324"/>
      <c r="W360" s="328"/>
      <c r="X360" s="328"/>
      <c r="AB360" s="282" t="s">
        <v>540</v>
      </c>
      <c r="AD360" s="328"/>
      <c r="AE360" s="387"/>
    </row>
    <row r="361" spans="1:31" s="277" customFormat="1" ht="12" x14ac:dyDescent="0.2">
      <c r="A361" s="344"/>
      <c r="B361" s="345"/>
      <c r="C361" s="331" t="s">
        <v>304</v>
      </c>
      <c r="D361" s="331"/>
      <c r="E361" s="331"/>
      <c r="F361" s="332"/>
      <c r="G361" s="332"/>
      <c r="H361" s="332"/>
      <c r="I361" s="332"/>
      <c r="J361" s="333"/>
      <c r="K361" s="332"/>
      <c r="L361" s="333">
        <v>30231.74</v>
      </c>
      <c r="M361" s="341"/>
      <c r="N361" s="334">
        <v>399143</v>
      </c>
      <c r="V361" s="324"/>
      <c r="W361" s="328"/>
      <c r="X361" s="328"/>
      <c r="AD361" s="328" t="s">
        <v>304</v>
      </c>
      <c r="AE361" s="387"/>
    </row>
    <row r="362" spans="1:31" s="277" customFormat="1" ht="33.75" x14ac:dyDescent="0.2">
      <c r="A362" s="329" t="s">
        <v>335</v>
      </c>
      <c r="B362" s="330" t="s">
        <v>554</v>
      </c>
      <c r="C362" s="331" t="s">
        <v>555</v>
      </c>
      <c r="D362" s="331"/>
      <c r="E362" s="331"/>
      <c r="F362" s="332" t="s">
        <v>281</v>
      </c>
      <c r="G362" s="332"/>
      <c r="H362" s="332"/>
      <c r="I362" s="332" t="s">
        <v>283</v>
      </c>
      <c r="J362" s="333"/>
      <c r="K362" s="332"/>
      <c r="L362" s="333"/>
      <c r="M362" s="332"/>
      <c r="N362" s="334"/>
      <c r="V362" s="324"/>
      <c r="W362" s="328"/>
      <c r="X362" s="328" t="s">
        <v>555</v>
      </c>
      <c r="AD362" s="328"/>
      <c r="AE362" s="387"/>
    </row>
    <row r="363" spans="1:31" s="277" customFormat="1" ht="33.75" x14ac:dyDescent="0.2">
      <c r="A363" s="368"/>
      <c r="B363" s="336" t="s">
        <v>512</v>
      </c>
      <c r="C363" s="284" t="s">
        <v>513</v>
      </c>
      <c r="D363" s="284"/>
      <c r="E363" s="284"/>
      <c r="F363" s="284"/>
      <c r="G363" s="284"/>
      <c r="H363" s="284"/>
      <c r="I363" s="284"/>
      <c r="J363" s="284"/>
      <c r="K363" s="284"/>
      <c r="L363" s="284"/>
      <c r="M363" s="284"/>
      <c r="N363" s="348"/>
      <c r="V363" s="324"/>
      <c r="W363" s="328"/>
      <c r="X363" s="328"/>
      <c r="Z363" s="282" t="s">
        <v>513</v>
      </c>
      <c r="AD363" s="328"/>
      <c r="AE363" s="387"/>
    </row>
    <row r="364" spans="1:31" s="277" customFormat="1" ht="12" x14ac:dyDescent="0.2">
      <c r="A364" s="335"/>
      <c r="B364" s="336" t="s">
        <v>278</v>
      </c>
      <c r="C364" s="284" t="s">
        <v>126</v>
      </c>
      <c r="D364" s="284"/>
      <c r="E364" s="284"/>
      <c r="F364" s="337"/>
      <c r="G364" s="337"/>
      <c r="H364" s="337"/>
      <c r="I364" s="337"/>
      <c r="J364" s="338">
        <v>61.5</v>
      </c>
      <c r="K364" s="337" t="s">
        <v>515</v>
      </c>
      <c r="L364" s="338">
        <v>147.6</v>
      </c>
      <c r="M364" s="337" t="s">
        <v>282</v>
      </c>
      <c r="N364" s="339">
        <v>3201</v>
      </c>
      <c r="V364" s="324"/>
      <c r="W364" s="328"/>
      <c r="X364" s="328"/>
      <c r="AA364" s="282" t="s">
        <v>126</v>
      </c>
      <c r="AD364" s="328"/>
      <c r="AE364" s="387"/>
    </row>
    <row r="365" spans="1:31" s="277" customFormat="1" ht="12" x14ac:dyDescent="0.2">
      <c r="A365" s="335"/>
      <c r="B365" s="336" t="s">
        <v>283</v>
      </c>
      <c r="C365" s="284" t="s">
        <v>127</v>
      </c>
      <c r="D365" s="284"/>
      <c r="E365" s="284"/>
      <c r="F365" s="337"/>
      <c r="G365" s="337"/>
      <c r="H365" s="337"/>
      <c r="I365" s="337"/>
      <c r="J365" s="338">
        <v>34.5</v>
      </c>
      <c r="K365" s="337" t="s">
        <v>515</v>
      </c>
      <c r="L365" s="338">
        <v>82.8</v>
      </c>
      <c r="M365" s="337" t="s">
        <v>284</v>
      </c>
      <c r="N365" s="339">
        <v>717</v>
      </c>
      <c r="V365" s="324"/>
      <c r="W365" s="328"/>
      <c r="X365" s="328"/>
      <c r="AA365" s="282" t="s">
        <v>127</v>
      </c>
      <c r="AD365" s="328"/>
      <c r="AE365" s="387"/>
    </row>
    <row r="366" spans="1:31" s="277" customFormat="1" ht="12" x14ac:dyDescent="0.2">
      <c r="A366" s="335"/>
      <c r="B366" s="336" t="s">
        <v>287</v>
      </c>
      <c r="C366" s="284" t="s">
        <v>288</v>
      </c>
      <c r="D366" s="284"/>
      <c r="E366" s="284"/>
      <c r="F366" s="337"/>
      <c r="G366" s="337"/>
      <c r="H366" s="337"/>
      <c r="I366" s="337"/>
      <c r="J366" s="338">
        <v>7.06</v>
      </c>
      <c r="K366" s="337"/>
      <c r="L366" s="338">
        <v>14.12</v>
      </c>
      <c r="M366" s="337" t="s">
        <v>289</v>
      </c>
      <c r="N366" s="339">
        <v>98</v>
      </c>
      <c r="V366" s="324"/>
      <c r="W366" s="328"/>
      <c r="X366" s="328"/>
      <c r="AA366" s="282" t="s">
        <v>288</v>
      </c>
      <c r="AD366" s="328"/>
      <c r="AE366" s="387"/>
    </row>
    <row r="367" spans="1:31" s="277" customFormat="1" ht="12" x14ac:dyDescent="0.2">
      <c r="A367" s="335"/>
      <c r="B367" s="336"/>
      <c r="C367" s="284" t="s">
        <v>290</v>
      </c>
      <c r="D367" s="284"/>
      <c r="E367" s="284"/>
      <c r="F367" s="337" t="s">
        <v>291</v>
      </c>
      <c r="G367" s="337" t="s">
        <v>556</v>
      </c>
      <c r="H367" s="337" t="s">
        <v>515</v>
      </c>
      <c r="I367" s="337" t="s">
        <v>557</v>
      </c>
      <c r="J367" s="338"/>
      <c r="K367" s="337"/>
      <c r="L367" s="338"/>
      <c r="M367" s="337"/>
      <c r="N367" s="339"/>
      <c r="V367" s="324"/>
      <c r="W367" s="328"/>
      <c r="X367" s="328"/>
      <c r="AB367" s="282" t="s">
        <v>290</v>
      </c>
      <c r="AD367" s="328"/>
      <c r="AE367" s="387"/>
    </row>
    <row r="368" spans="1:31" s="277" customFormat="1" ht="12" x14ac:dyDescent="0.2">
      <c r="A368" s="335"/>
      <c r="B368" s="336"/>
      <c r="C368" s="340" t="s">
        <v>295</v>
      </c>
      <c r="D368" s="340"/>
      <c r="E368" s="340"/>
      <c r="F368" s="341"/>
      <c r="G368" s="341"/>
      <c r="H368" s="341"/>
      <c r="I368" s="341"/>
      <c r="J368" s="342">
        <v>103.06</v>
      </c>
      <c r="K368" s="341"/>
      <c r="L368" s="342">
        <v>244.52</v>
      </c>
      <c r="M368" s="341"/>
      <c r="N368" s="343"/>
      <c r="V368" s="324"/>
      <c r="W368" s="328"/>
      <c r="X368" s="328"/>
      <c r="AC368" s="282" t="s">
        <v>295</v>
      </c>
      <c r="AD368" s="328"/>
      <c r="AE368" s="387"/>
    </row>
    <row r="369" spans="1:32" s="277" customFormat="1" ht="12" x14ac:dyDescent="0.2">
      <c r="A369" s="335"/>
      <c r="B369" s="336"/>
      <c r="C369" s="284" t="s">
        <v>296</v>
      </c>
      <c r="D369" s="284"/>
      <c r="E369" s="284"/>
      <c r="F369" s="337"/>
      <c r="G369" s="337"/>
      <c r="H369" s="337"/>
      <c r="I369" s="337"/>
      <c r="J369" s="338"/>
      <c r="K369" s="337"/>
      <c r="L369" s="338">
        <v>147.6</v>
      </c>
      <c r="M369" s="337"/>
      <c r="N369" s="339">
        <v>3201</v>
      </c>
      <c r="V369" s="324"/>
      <c r="W369" s="328"/>
      <c r="X369" s="328"/>
      <c r="AB369" s="282" t="s">
        <v>296</v>
      </c>
      <c r="AD369" s="328"/>
      <c r="AE369" s="387"/>
    </row>
    <row r="370" spans="1:32" s="277" customFormat="1" ht="33.75" x14ac:dyDescent="0.2">
      <c r="A370" s="335"/>
      <c r="B370" s="336" t="s">
        <v>297</v>
      </c>
      <c r="C370" s="284" t="s">
        <v>298</v>
      </c>
      <c r="D370" s="284"/>
      <c r="E370" s="284"/>
      <c r="F370" s="337" t="s">
        <v>299</v>
      </c>
      <c r="G370" s="337" t="s">
        <v>300</v>
      </c>
      <c r="H370" s="337"/>
      <c r="I370" s="337" t="s">
        <v>300</v>
      </c>
      <c r="J370" s="338"/>
      <c r="K370" s="337"/>
      <c r="L370" s="338">
        <v>140.22</v>
      </c>
      <c r="M370" s="337"/>
      <c r="N370" s="339">
        <v>3041</v>
      </c>
      <c r="V370" s="324"/>
      <c r="W370" s="328"/>
      <c r="X370" s="328"/>
      <c r="AB370" s="282" t="s">
        <v>298</v>
      </c>
      <c r="AD370" s="328"/>
      <c r="AE370" s="387"/>
    </row>
    <row r="371" spans="1:32" s="277" customFormat="1" ht="33.75" x14ac:dyDescent="0.2">
      <c r="A371" s="335"/>
      <c r="B371" s="336" t="s">
        <v>301</v>
      </c>
      <c r="C371" s="284" t="s">
        <v>302</v>
      </c>
      <c r="D371" s="284"/>
      <c r="E371" s="284"/>
      <c r="F371" s="337" t="s">
        <v>299</v>
      </c>
      <c r="G371" s="337" t="s">
        <v>303</v>
      </c>
      <c r="H371" s="337"/>
      <c r="I371" s="337" t="s">
        <v>303</v>
      </c>
      <c r="J371" s="338"/>
      <c r="K371" s="337"/>
      <c r="L371" s="338">
        <v>78.23</v>
      </c>
      <c r="M371" s="337"/>
      <c r="N371" s="339">
        <v>1697</v>
      </c>
      <c r="V371" s="324"/>
      <c r="W371" s="328"/>
      <c r="X371" s="328"/>
      <c r="AB371" s="282" t="s">
        <v>302</v>
      </c>
      <c r="AD371" s="328"/>
      <c r="AE371" s="387"/>
    </row>
    <row r="372" spans="1:32" s="277" customFormat="1" ht="12" x14ac:dyDescent="0.2">
      <c r="A372" s="344"/>
      <c r="B372" s="345"/>
      <c r="C372" s="331" t="s">
        <v>304</v>
      </c>
      <c r="D372" s="331"/>
      <c r="E372" s="331"/>
      <c r="F372" s="332"/>
      <c r="G372" s="332"/>
      <c r="H372" s="332"/>
      <c r="I372" s="332"/>
      <c r="J372" s="333"/>
      <c r="K372" s="332"/>
      <c r="L372" s="333">
        <v>462.97</v>
      </c>
      <c r="M372" s="341"/>
      <c r="N372" s="334">
        <v>8754</v>
      </c>
      <c r="V372" s="324"/>
      <c r="W372" s="328"/>
      <c r="X372" s="328"/>
      <c r="AD372" s="328" t="s">
        <v>304</v>
      </c>
      <c r="AE372" s="387"/>
    </row>
    <row r="373" spans="1:32" s="277" customFormat="1" ht="67.5" x14ac:dyDescent="0.2">
      <c r="A373" s="329" t="s">
        <v>681</v>
      </c>
      <c r="B373" s="330" t="s">
        <v>559</v>
      </c>
      <c r="C373" s="331" t="s">
        <v>560</v>
      </c>
      <c r="D373" s="331"/>
      <c r="E373" s="331"/>
      <c r="F373" s="332" t="s">
        <v>394</v>
      </c>
      <c r="G373" s="332"/>
      <c r="H373" s="332"/>
      <c r="I373" s="332" t="s">
        <v>283</v>
      </c>
      <c r="J373" s="333">
        <v>3741.07</v>
      </c>
      <c r="K373" s="332" t="s">
        <v>395</v>
      </c>
      <c r="L373" s="333">
        <v>1094.22</v>
      </c>
      <c r="M373" s="332" t="s">
        <v>289</v>
      </c>
      <c r="N373" s="334">
        <v>7572</v>
      </c>
      <c r="V373" s="324"/>
      <c r="W373" s="328"/>
      <c r="X373" s="328" t="s">
        <v>560</v>
      </c>
      <c r="AD373" s="328"/>
      <c r="AE373" s="387"/>
    </row>
    <row r="374" spans="1:32" s="277" customFormat="1" ht="12" x14ac:dyDescent="0.2">
      <c r="A374" s="344"/>
      <c r="B374" s="345"/>
      <c r="C374" s="289" t="s">
        <v>396</v>
      </c>
      <c r="D374" s="364"/>
      <c r="E374" s="364"/>
      <c r="F374" s="349"/>
      <c r="G374" s="349"/>
      <c r="H374" s="349"/>
      <c r="I374" s="349"/>
      <c r="J374" s="365"/>
      <c r="K374" s="349"/>
      <c r="L374" s="365"/>
      <c r="M374" s="366"/>
      <c r="N374" s="367"/>
      <c r="V374" s="324"/>
      <c r="W374" s="328"/>
      <c r="X374" s="328"/>
      <c r="AD374" s="328"/>
      <c r="AE374" s="387"/>
    </row>
    <row r="375" spans="1:32" s="277" customFormat="1" ht="12" x14ac:dyDescent="0.2">
      <c r="A375" s="346"/>
      <c r="B375" s="347"/>
      <c r="C375" s="284" t="s">
        <v>561</v>
      </c>
      <c r="D375" s="284"/>
      <c r="E375" s="284"/>
      <c r="F375" s="284"/>
      <c r="G375" s="284"/>
      <c r="H375" s="284"/>
      <c r="I375" s="284"/>
      <c r="J375" s="284"/>
      <c r="K375" s="284"/>
      <c r="L375" s="284"/>
      <c r="M375" s="284"/>
      <c r="N375" s="348"/>
      <c r="V375" s="324"/>
      <c r="W375" s="328"/>
      <c r="X375" s="328"/>
      <c r="AD375" s="328"/>
      <c r="AE375" s="387"/>
      <c r="AF375" s="282" t="s">
        <v>561</v>
      </c>
    </row>
    <row r="376" spans="1:32" s="277" customFormat="1" ht="22.5" x14ac:dyDescent="0.2">
      <c r="A376" s="368"/>
      <c r="B376" s="336" t="s">
        <v>397</v>
      </c>
      <c r="C376" s="284" t="s">
        <v>398</v>
      </c>
      <c r="D376" s="284"/>
      <c r="E376" s="284"/>
      <c r="F376" s="284"/>
      <c r="G376" s="284"/>
      <c r="H376" s="284"/>
      <c r="I376" s="284"/>
      <c r="J376" s="284"/>
      <c r="K376" s="284"/>
      <c r="L376" s="284"/>
      <c r="M376" s="284"/>
      <c r="N376" s="348"/>
      <c r="V376" s="324"/>
      <c r="W376" s="328"/>
      <c r="X376" s="328"/>
      <c r="Z376" s="282" t="s">
        <v>398</v>
      </c>
      <c r="AD376" s="328"/>
      <c r="AE376" s="387"/>
    </row>
    <row r="377" spans="1:32" s="277" customFormat="1" ht="56.25" x14ac:dyDescent="0.2">
      <c r="A377" s="329" t="s">
        <v>303</v>
      </c>
      <c r="B377" s="330" t="s">
        <v>562</v>
      </c>
      <c r="C377" s="331" t="s">
        <v>563</v>
      </c>
      <c r="D377" s="331"/>
      <c r="E377" s="331"/>
      <c r="F377" s="332" t="s">
        <v>281</v>
      </c>
      <c r="G377" s="332"/>
      <c r="H377" s="332"/>
      <c r="I377" s="332" t="s">
        <v>283</v>
      </c>
      <c r="J377" s="333"/>
      <c r="K377" s="332"/>
      <c r="L377" s="333"/>
      <c r="M377" s="332"/>
      <c r="N377" s="334"/>
      <c r="V377" s="324"/>
      <c r="W377" s="328"/>
      <c r="X377" s="328" t="s">
        <v>563</v>
      </c>
      <c r="AD377" s="328"/>
      <c r="AE377" s="387"/>
    </row>
    <row r="378" spans="1:32" s="277" customFormat="1" ht="33.75" x14ac:dyDescent="0.2">
      <c r="A378" s="368"/>
      <c r="B378" s="336" t="s">
        <v>512</v>
      </c>
      <c r="C378" s="284" t="s">
        <v>513</v>
      </c>
      <c r="D378" s="284"/>
      <c r="E378" s="284"/>
      <c r="F378" s="284"/>
      <c r="G378" s="284"/>
      <c r="H378" s="284"/>
      <c r="I378" s="284"/>
      <c r="J378" s="284"/>
      <c r="K378" s="284"/>
      <c r="L378" s="284"/>
      <c r="M378" s="284"/>
      <c r="N378" s="348"/>
      <c r="V378" s="324"/>
      <c r="W378" s="328"/>
      <c r="X378" s="328"/>
      <c r="Z378" s="282" t="s">
        <v>513</v>
      </c>
      <c r="AD378" s="328"/>
      <c r="AE378" s="387"/>
    </row>
    <row r="379" spans="1:32" s="277" customFormat="1" ht="12" x14ac:dyDescent="0.2">
      <c r="A379" s="335"/>
      <c r="B379" s="336" t="s">
        <v>278</v>
      </c>
      <c r="C379" s="284" t="s">
        <v>126</v>
      </c>
      <c r="D379" s="284"/>
      <c r="E379" s="284"/>
      <c r="F379" s="337"/>
      <c r="G379" s="337"/>
      <c r="H379" s="337"/>
      <c r="I379" s="337"/>
      <c r="J379" s="338">
        <v>57.93</v>
      </c>
      <c r="K379" s="337" t="s">
        <v>515</v>
      </c>
      <c r="L379" s="338">
        <v>139.03</v>
      </c>
      <c r="M379" s="337" t="s">
        <v>282</v>
      </c>
      <c r="N379" s="339">
        <v>3016</v>
      </c>
      <c r="V379" s="324"/>
      <c r="W379" s="328"/>
      <c r="X379" s="328"/>
      <c r="AA379" s="282" t="s">
        <v>126</v>
      </c>
      <c r="AD379" s="328"/>
      <c r="AE379" s="387"/>
    </row>
    <row r="380" spans="1:32" s="277" customFormat="1" ht="12" x14ac:dyDescent="0.2">
      <c r="A380" s="335"/>
      <c r="B380" s="336" t="s">
        <v>283</v>
      </c>
      <c r="C380" s="284" t="s">
        <v>127</v>
      </c>
      <c r="D380" s="284"/>
      <c r="E380" s="284"/>
      <c r="F380" s="337"/>
      <c r="G380" s="337"/>
      <c r="H380" s="337"/>
      <c r="I380" s="337"/>
      <c r="J380" s="338">
        <v>85.22</v>
      </c>
      <c r="K380" s="337" t="s">
        <v>515</v>
      </c>
      <c r="L380" s="338">
        <v>204.53</v>
      </c>
      <c r="M380" s="337" t="s">
        <v>284</v>
      </c>
      <c r="N380" s="339">
        <v>1771</v>
      </c>
      <c r="V380" s="324"/>
      <c r="W380" s="328"/>
      <c r="X380" s="328"/>
      <c r="AA380" s="282" t="s">
        <v>127</v>
      </c>
      <c r="AD380" s="328"/>
      <c r="AE380" s="387"/>
    </row>
    <row r="381" spans="1:32" s="277" customFormat="1" ht="12" x14ac:dyDescent="0.2">
      <c r="A381" s="335"/>
      <c r="B381" s="336" t="s">
        <v>285</v>
      </c>
      <c r="C381" s="284" t="s">
        <v>286</v>
      </c>
      <c r="D381" s="284"/>
      <c r="E381" s="284"/>
      <c r="F381" s="337"/>
      <c r="G381" s="337"/>
      <c r="H381" s="337"/>
      <c r="I381" s="337"/>
      <c r="J381" s="338">
        <v>4.7300000000000004</v>
      </c>
      <c r="K381" s="337" t="s">
        <v>515</v>
      </c>
      <c r="L381" s="338">
        <v>11.35</v>
      </c>
      <c r="M381" s="337" t="s">
        <v>282</v>
      </c>
      <c r="N381" s="339">
        <v>246</v>
      </c>
      <c r="V381" s="324"/>
      <c r="W381" s="328"/>
      <c r="X381" s="328"/>
      <c r="AA381" s="282" t="s">
        <v>286</v>
      </c>
      <c r="AD381" s="328"/>
      <c r="AE381" s="387"/>
    </row>
    <row r="382" spans="1:32" s="277" customFormat="1" ht="12" x14ac:dyDescent="0.2">
      <c r="A382" s="335"/>
      <c r="B382" s="336" t="s">
        <v>287</v>
      </c>
      <c r="C382" s="284" t="s">
        <v>288</v>
      </c>
      <c r="D382" s="284"/>
      <c r="E382" s="284"/>
      <c r="F382" s="337"/>
      <c r="G382" s="337"/>
      <c r="H382" s="337"/>
      <c r="I382" s="337"/>
      <c r="J382" s="338">
        <v>315.60000000000002</v>
      </c>
      <c r="K382" s="337"/>
      <c r="L382" s="338">
        <v>631.20000000000005</v>
      </c>
      <c r="M382" s="337" t="s">
        <v>289</v>
      </c>
      <c r="N382" s="339">
        <v>4368</v>
      </c>
      <c r="V382" s="324"/>
      <c r="W382" s="328"/>
      <c r="X382" s="328"/>
      <c r="AA382" s="282" t="s">
        <v>288</v>
      </c>
      <c r="AD382" s="328"/>
      <c r="AE382" s="387"/>
    </row>
    <row r="383" spans="1:32" s="277" customFormat="1" ht="12" x14ac:dyDescent="0.2">
      <c r="A383" s="335"/>
      <c r="B383" s="336"/>
      <c r="C383" s="284" t="s">
        <v>290</v>
      </c>
      <c r="D383" s="284"/>
      <c r="E383" s="284"/>
      <c r="F383" s="337" t="s">
        <v>291</v>
      </c>
      <c r="G383" s="337" t="s">
        <v>564</v>
      </c>
      <c r="H383" s="337" t="s">
        <v>515</v>
      </c>
      <c r="I383" s="337" t="s">
        <v>682</v>
      </c>
      <c r="J383" s="338"/>
      <c r="K383" s="337"/>
      <c r="L383" s="338"/>
      <c r="M383" s="337"/>
      <c r="N383" s="339"/>
      <c r="V383" s="324"/>
      <c r="W383" s="328"/>
      <c r="X383" s="328"/>
      <c r="AB383" s="282" t="s">
        <v>290</v>
      </c>
      <c r="AD383" s="328"/>
      <c r="AE383" s="387"/>
    </row>
    <row r="384" spans="1:32" s="277" customFormat="1" ht="12" x14ac:dyDescent="0.2">
      <c r="A384" s="335"/>
      <c r="B384" s="336"/>
      <c r="C384" s="284" t="s">
        <v>293</v>
      </c>
      <c r="D384" s="284"/>
      <c r="E384" s="284"/>
      <c r="F384" s="337" t="s">
        <v>291</v>
      </c>
      <c r="G384" s="337" t="s">
        <v>566</v>
      </c>
      <c r="H384" s="337" t="s">
        <v>515</v>
      </c>
      <c r="I384" s="337" t="s">
        <v>683</v>
      </c>
      <c r="J384" s="338"/>
      <c r="K384" s="337"/>
      <c r="L384" s="338"/>
      <c r="M384" s="337"/>
      <c r="N384" s="339"/>
      <c r="V384" s="324"/>
      <c r="W384" s="328"/>
      <c r="X384" s="328"/>
      <c r="AB384" s="282" t="s">
        <v>293</v>
      </c>
      <c r="AD384" s="328"/>
      <c r="AE384" s="387"/>
    </row>
    <row r="385" spans="1:32" s="277" customFormat="1" ht="12" x14ac:dyDescent="0.2">
      <c r="A385" s="335"/>
      <c r="B385" s="336"/>
      <c r="C385" s="340" t="s">
        <v>295</v>
      </c>
      <c r="D385" s="340"/>
      <c r="E385" s="340"/>
      <c r="F385" s="341"/>
      <c r="G385" s="341"/>
      <c r="H385" s="341"/>
      <c r="I385" s="341"/>
      <c r="J385" s="342">
        <v>458.75</v>
      </c>
      <c r="K385" s="341"/>
      <c r="L385" s="342">
        <v>974.76</v>
      </c>
      <c r="M385" s="341"/>
      <c r="N385" s="343"/>
      <c r="V385" s="324"/>
      <c r="W385" s="328"/>
      <c r="X385" s="328"/>
      <c r="AC385" s="282" t="s">
        <v>295</v>
      </c>
      <c r="AD385" s="328"/>
      <c r="AE385" s="387"/>
    </row>
    <row r="386" spans="1:32" s="277" customFormat="1" ht="12" x14ac:dyDescent="0.2">
      <c r="A386" s="335"/>
      <c r="B386" s="336"/>
      <c r="C386" s="284" t="s">
        <v>296</v>
      </c>
      <c r="D386" s="284"/>
      <c r="E386" s="284"/>
      <c r="F386" s="337"/>
      <c r="G386" s="337"/>
      <c r="H386" s="337"/>
      <c r="I386" s="337"/>
      <c r="J386" s="338"/>
      <c r="K386" s="337"/>
      <c r="L386" s="338">
        <v>150.38</v>
      </c>
      <c r="M386" s="337"/>
      <c r="N386" s="339">
        <v>3262</v>
      </c>
      <c r="V386" s="324"/>
      <c r="W386" s="328"/>
      <c r="X386" s="328"/>
      <c r="AB386" s="282" t="s">
        <v>296</v>
      </c>
      <c r="AD386" s="328"/>
      <c r="AE386" s="387"/>
    </row>
    <row r="387" spans="1:32" s="277" customFormat="1" ht="33.75" x14ac:dyDescent="0.2">
      <c r="A387" s="335"/>
      <c r="B387" s="336" t="s">
        <v>297</v>
      </c>
      <c r="C387" s="284" t="s">
        <v>298</v>
      </c>
      <c r="D387" s="284"/>
      <c r="E387" s="284"/>
      <c r="F387" s="337" t="s">
        <v>299</v>
      </c>
      <c r="G387" s="337" t="s">
        <v>300</v>
      </c>
      <c r="H387" s="337"/>
      <c r="I387" s="337" t="s">
        <v>300</v>
      </c>
      <c r="J387" s="338"/>
      <c r="K387" s="337"/>
      <c r="L387" s="338">
        <v>142.86000000000001</v>
      </c>
      <c r="M387" s="337"/>
      <c r="N387" s="339">
        <v>3099</v>
      </c>
      <c r="V387" s="324"/>
      <c r="W387" s="328"/>
      <c r="X387" s="328"/>
      <c r="AB387" s="282" t="s">
        <v>298</v>
      </c>
      <c r="AD387" s="328"/>
      <c r="AE387" s="387"/>
    </row>
    <row r="388" spans="1:32" s="277" customFormat="1" ht="33.75" x14ac:dyDescent="0.2">
      <c r="A388" s="335"/>
      <c r="B388" s="336" t="s">
        <v>301</v>
      </c>
      <c r="C388" s="284" t="s">
        <v>302</v>
      </c>
      <c r="D388" s="284"/>
      <c r="E388" s="284"/>
      <c r="F388" s="337" t="s">
        <v>299</v>
      </c>
      <c r="G388" s="337" t="s">
        <v>303</v>
      </c>
      <c r="H388" s="337"/>
      <c r="I388" s="337" t="s">
        <v>303</v>
      </c>
      <c r="J388" s="338"/>
      <c r="K388" s="337"/>
      <c r="L388" s="338">
        <v>79.7</v>
      </c>
      <c r="M388" s="337"/>
      <c r="N388" s="339">
        <v>1729</v>
      </c>
      <c r="V388" s="324"/>
      <c r="W388" s="328"/>
      <c r="X388" s="328"/>
      <c r="AB388" s="282" t="s">
        <v>302</v>
      </c>
      <c r="AD388" s="328"/>
      <c r="AE388" s="387"/>
    </row>
    <row r="389" spans="1:32" s="277" customFormat="1" ht="12" x14ac:dyDescent="0.2">
      <c r="A389" s="344"/>
      <c r="B389" s="345"/>
      <c r="C389" s="331" t="s">
        <v>304</v>
      </c>
      <c r="D389" s="331"/>
      <c r="E389" s="331"/>
      <c r="F389" s="332"/>
      <c r="G389" s="332"/>
      <c r="H389" s="332"/>
      <c r="I389" s="332"/>
      <c r="J389" s="333"/>
      <c r="K389" s="332"/>
      <c r="L389" s="333">
        <v>1197.32</v>
      </c>
      <c r="M389" s="341"/>
      <c r="N389" s="334">
        <v>13983</v>
      </c>
      <c r="V389" s="324"/>
      <c r="W389" s="328"/>
      <c r="X389" s="328"/>
      <c r="AD389" s="328" t="s">
        <v>304</v>
      </c>
      <c r="AE389" s="387"/>
    </row>
    <row r="390" spans="1:32" s="277" customFormat="1" ht="56.25" x14ac:dyDescent="0.2">
      <c r="A390" s="329" t="s">
        <v>684</v>
      </c>
      <c r="B390" s="330" t="s">
        <v>568</v>
      </c>
      <c r="C390" s="331" t="s">
        <v>569</v>
      </c>
      <c r="D390" s="331"/>
      <c r="E390" s="331"/>
      <c r="F390" s="332" t="s">
        <v>570</v>
      </c>
      <c r="G390" s="332"/>
      <c r="H390" s="332"/>
      <c r="I390" s="332" t="s">
        <v>685</v>
      </c>
      <c r="J390" s="333">
        <v>204.87</v>
      </c>
      <c r="K390" s="332"/>
      <c r="L390" s="333">
        <v>-409.74</v>
      </c>
      <c r="M390" s="332" t="s">
        <v>289</v>
      </c>
      <c r="N390" s="334">
        <v>-2835</v>
      </c>
      <c r="V390" s="324"/>
      <c r="W390" s="328"/>
      <c r="X390" s="328" t="s">
        <v>569</v>
      </c>
      <c r="AD390" s="328"/>
      <c r="AE390" s="387"/>
    </row>
    <row r="391" spans="1:32" s="277" customFormat="1" ht="12" x14ac:dyDescent="0.2">
      <c r="A391" s="344"/>
      <c r="B391" s="345"/>
      <c r="C391" s="289" t="s">
        <v>572</v>
      </c>
      <c r="D391" s="364"/>
      <c r="E391" s="364"/>
      <c r="F391" s="349"/>
      <c r="G391" s="349"/>
      <c r="H391" s="349"/>
      <c r="I391" s="349"/>
      <c r="J391" s="365"/>
      <c r="K391" s="349"/>
      <c r="L391" s="365"/>
      <c r="M391" s="366"/>
      <c r="N391" s="367"/>
      <c r="V391" s="324"/>
      <c r="W391" s="328"/>
      <c r="X391" s="328"/>
      <c r="AD391" s="328"/>
      <c r="AE391" s="387"/>
    </row>
    <row r="392" spans="1:32" s="277" customFormat="1" ht="22.5" x14ac:dyDescent="0.2">
      <c r="A392" s="329" t="s">
        <v>686</v>
      </c>
      <c r="B392" s="330" t="s">
        <v>573</v>
      </c>
      <c r="C392" s="331" t="s">
        <v>574</v>
      </c>
      <c r="D392" s="331"/>
      <c r="E392" s="331"/>
      <c r="F392" s="332" t="s">
        <v>281</v>
      </c>
      <c r="G392" s="332"/>
      <c r="H392" s="332"/>
      <c r="I392" s="332" t="s">
        <v>283</v>
      </c>
      <c r="J392" s="333">
        <v>17844.75</v>
      </c>
      <c r="K392" s="332" t="s">
        <v>575</v>
      </c>
      <c r="L392" s="333">
        <v>5196.1000000000004</v>
      </c>
      <c r="M392" s="332" t="s">
        <v>289</v>
      </c>
      <c r="N392" s="334">
        <v>35957</v>
      </c>
      <c r="V392" s="324"/>
      <c r="W392" s="328"/>
      <c r="X392" s="328" t="s">
        <v>574</v>
      </c>
      <c r="AD392" s="328"/>
      <c r="AE392" s="387"/>
    </row>
    <row r="393" spans="1:32" s="277" customFormat="1" ht="12" x14ac:dyDescent="0.2">
      <c r="A393" s="344"/>
      <c r="B393" s="345"/>
      <c r="C393" s="289" t="s">
        <v>463</v>
      </c>
      <c r="D393" s="364"/>
      <c r="E393" s="364"/>
      <c r="F393" s="349"/>
      <c r="G393" s="349"/>
      <c r="H393" s="349"/>
      <c r="I393" s="349"/>
      <c r="J393" s="365"/>
      <c r="K393" s="349"/>
      <c r="L393" s="365"/>
      <c r="M393" s="366"/>
      <c r="N393" s="367"/>
      <c r="V393" s="324"/>
      <c r="W393" s="328"/>
      <c r="X393" s="328"/>
      <c r="AD393" s="328"/>
      <c r="AE393" s="387"/>
    </row>
    <row r="394" spans="1:32" s="277" customFormat="1" ht="12" x14ac:dyDescent="0.2">
      <c r="A394" s="346"/>
      <c r="B394" s="347"/>
      <c r="C394" s="284" t="s">
        <v>576</v>
      </c>
      <c r="D394" s="284"/>
      <c r="E394" s="284"/>
      <c r="F394" s="284"/>
      <c r="G394" s="284"/>
      <c r="H394" s="284"/>
      <c r="I394" s="284"/>
      <c r="J394" s="284"/>
      <c r="K394" s="284"/>
      <c r="L394" s="284"/>
      <c r="M394" s="284"/>
      <c r="N394" s="348"/>
      <c r="V394" s="324"/>
      <c r="W394" s="328"/>
      <c r="X394" s="328"/>
      <c r="AD394" s="328"/>
      <c r="AE394" s="387"/>
      <c r="AF394" s="282" t="s">
        <v>576</v>
      </c>
    </row>
    <row r="395" spans="1:32" s="277" customFormat="1" ht="22.5" x14ac:dyDescent="0.2">
      <c r="A395" s="368"/>
      <c r="B395" s="336" t="s">
        <v>577</v>
      </c>
      <c r="C395" s="284" t="s">
        <v>578</v>
      </c>
      <c r="D395" s="284"/>
      <c r="E395" s="284"/>
      <c r="F395" s="284"/>
      <c r="G395" s="284"/>
      <c r="H395" s="284"/>
      <c r="I395" s="284"/>
      <c r="J395" s="284"/>
      <c r="K395" s="284"/>
      <c r="L395" s="284"/>
      <c r="M395" s="284"/>
      <c r="N395" s="348"/>
      <c r="V395" s="324"/>
      <c r="W395" s="328"/>
      <c r="X395" s="328"/>
      <c r="Z395" s="282" t="s">
        <v>578</v>
      </c>
      <c r="AD395" s="328"/>
      <c r="AE395" s="387"/>
    </row>
    <row r="396" spans="1:32" s="277" customFormat="1" ht="22.5" x14ac:dyDescent="0.2">
      <c r="A396" s="329" t="s">
        <v>687</v>
      </c>
      <c r="B396" s="330" t="s">
        <v>580</v>
      </c>
      <c r="C396" s="331" t="s">
        <v>581</v>
      </c>
      <c r="D396" s="331"/>
      <c r="E396" s="331"/>
      <c r="F396" s="332" t="s">
        <v>394</v>
      </c>
      <c r="G396" s="332"/>
      <c r="H396" s="332"/>
      <c r="I396" s="332" t="s">
        <v>283</v>
      </c>
      <c r="J396" s="333">
        <v>4019.79</v>
      </c>
      <c r="K396" s="332" t="s">
        <v>395</v>
      </c>
      <c r="L396" s="333">
        <v>1175.72</v>
      </c>
      <c r="M396" s="332" t="s">
        <v>289</v>
      </c>
      <c r="N396" s="334">
        <v>8136</v>
      </c>
      <c r="V396" s="324"/>
      <c r="W396" s="328"/>
      <c r="X396" s="328" t="s">
        <v>581</v>
      </c>
      <c r="AD396" s="328"/>
      <c r="AE396" s="387"/>
    </row>
    <row r="397" spans="1:32" s="277" customFormat="1" ht="12" x14ac:dyDescent="0.2">
      <c r="A397" s="344"/>
      <c r="B397" s="345"/>
      <c r="C397" s="289" t="s">
        <v>396</v>
      </c>
      <c r="D397" s="364"/>
      <c r="E397" s="364"/>
      <c r="F397" s="349"/>
      <c r="G397" s="349"/>
      <c r="H397" s="349"/>
      <c r="I397" s="349"/>
      <c r="J397" s="365"/>
      <c r="K397" s="349"/>
      <c r="L397" s="365"/>
      <c r="M397" s="366"/>
      <c r="N397" s="367"/>
      <c r="V397" s="324"/>
      <c r="W397" s="328"/>
      <c r="X397" s="328"/>
      <c r="AD397" s="328"/>
      <c r="AE397" s="387"/>
    </row>
    <row r="398" spans="1:32" s="277" customFormat="1" ht="12" x14ac:dyDescent="0.2">
      <c r="A398" s="346"/>
      <c r="B398" s="347"/>
      <c r="C398" s="284" t="s">
        <v>582</v>
      </c>
      <c r="D398" s="284"/>
      <c r="E398" s="284"/>
      <c r="F398" s="284"/>
      <c r="G398" s="284"/>
      <c r="H398" s="284"/>
      <c r="I398" s="284"/>
      <c r="J398" s="284"/>
      <c r="K398" s="284"/>
      <c r="L398" s="284"/>
      <c r="M398" s="284"/>
      <c r="N398" s="348"/>
      <c r="V398" s="324"/>
      <c r="W398" s="328"/>
      <c r="X398" s="328"/>
      <c r="AD398" s="328"/>
      <c r="AE398" s="387"/>
      <c r="AF398" s="282" t="s">
        <v>582</v>
      </c>
    </row>
    <row r="399" spans="1:32" s="277" customFormat="1" ht="22.5" x14ac:dyDescent="0.2">
      <c r="A399" s="368"/>
      <c r="B399" s="336" t="s">
        <v>397</v>
      </c>
      <c r="C399" s="284" t="s">
        <v>398</v>
      </c>
      <c r="D399" s="284"/>
      <c r="E399" s="284"/>
      <c r="F399" s="284"/>
      <c r="G399" s="284"/>
      <c r="H399" s="284"/>
      <c r="I399" s="284"/>
      <c r="J399" s="284"/>
      <c r="K399" s="284"/>
      <c r="L399" s="284"/>
      <c r="M399" s="284"/>
      <c r="N399" s="348"/>
      <c r="V399" s="324"/>
      <c r="W399" s="328"/>
      <c r="X399" s="328"/>
      <c r="Z399" s="282" t="s">
        <v>398</v>
      </c>
      <c r="AD399" s="328"/>
      <c r="AE399" s="387"/>
    </row>
    <row r="400" spans="1:32" s="277" customFormat="1" ht="22.5" x14ac:dyDescent="0.2">
      <c r="A400" s="329" t="s">
        <v>688</v>
      </c>
      <c r="B400" s="330" t="s">
        <v>573</v>
      </c>
      <c r="C400" s="331" t="s">
        <v>583</v>
      </c>
      <c r="D400" s="331"/>
      <c r="E400" s="331"/>
      <c r="F400" s="332" t="s">
        <v>281</v>
      </c>
      <c r="G400" s="332"/>
      <c r="H400" s="332"/>
      <c r="I400" s="332" t="s">
        <v>283</v>
      </c>
      <c r="J400" s="333">
        <v>3799.14</v>
      </c>
      <c r="K400" s="332" t="s">
        <v>470</v>
      </c>
      <c r="L400" s="333">
        <v>1119.94</v>
      </c>
      <c r="M400" s="332" t="s">
        <v>289</v>
      </c>
      <c r="N400" s="334">
        <v>7750</v>
      </c>
      <c r="V400" s="324"/>
      <c r="W400" s="328"/>
      <c r="X400" s="328" t="s">
        <v>583</v>
      </c>
      <c r="AD400" s="328"/>
      <c r="AE400" s="387"/>
    </row>
    <row r="401" spans="1:32" s="277" customFormat="1" ht="12" x14ac:dyDescent="0.2">
      <c r="A401" s="344"/>
      <c r="B401" s="345"/>
      <c r="C401" s="289" t="s">
        <v>463</v>
      </c>
      <c r="D401" s="364"/>
      <c r="E401" s="364"/>
      <c r="F401" s="349"/>
      <c r="G401" s="349"/>
      <c r="H401" s="349"/>
      <c r="I401" s="349"/>
      <c r="J401" s="365"/>
      <c r="K401" s="349"/>
      <c r="L401" s="365"/>
      <c r="M401" s="366"/>
      <c r="N401" s="367"/>
      <c r="V401" s="324"/>
      <c r="W401" s="328"/>
      <c r="X401" s="328"/>
      <c r="AD401" s="328"/>
      <c r="AE401" s="387"/>
    </row>
    <row r="402" spans="1:32" s="277" customFormat="1" ht="12" x14ac:dyDescent="0.2">
      <c r="A402" s="346"/>
      <c r="B402" s="347"/>
      <c r="C402" s="284" t="s">
        <v>584</v>
      </c>
      <c r="D402" s="284"/>
      <c r="E402" s="284"/>
      <c r="F402" s="284"/>
      <c r="G402" s="284"/>
      <c r="H402" s="284"/>
      <c r="I402" s="284"/>
      <c r="J402" s="284"/>
      <c r="K402" s="284"/>
      <c r="L402" s="284"/>
      <c r="M402" s="284"/>
      <c r="N402" s="348"/>
      <c r="V402" s="324"/>
      <c r="W402" s="328"/>
      <c r="X402" s="328"/>
      <c r="AD402" s="328"/>
      <c r="AE402" s="387"/>
      <c r="AF402" s="282" t="s">
        <v>584</v>
      </c>
    </row>
    <row r="403" spans="1:32" s="277" customFormat="1" ht="22.5" x14ac:dyDescent="0.2">
      <c r="A403" s="368"/>
      <c r="B403" s="336" t="s">
        <v>471</v>
      </c>
      <c r="C403" s="284" t="s">
        <v>472</v>
      </c>
      <c r="D403" s="284"/>
      <c r="E403" s="284"/>
      <c r="F403" s="284"/>
      <c r="G403" s="284"/>
      <c r="H403" s="284"/>
      <c r="I403" s="284"/>
      <c r="J403" s="284"/>
      <c r="K403" s="284"/>
      <c r="L403" s="284"/>
      <c r="M403" s="284"/>
      <c r="N403" s="348"/>
      <c r="V403" s="324"/>
      <c r="W403" s="328"/>
      <c r="X403" s="328"/>
      <c r="Z403" s="282" t="s">
        <v>472</v>
      </c>
      <c r="AD403" s="328"/>
      <c r="AE403" s="387"/>
    </row>
    <row r="404" spans="1:32" s="277" customFormat="1" ht="33.75" x14ac:dyDescent="0.2">
      <c r="A404" s="329" t="s">
        <v>689</v>
      </c>
      <c r="B404" s="330" t="s">
        <v>586</v>
      </c>
      <c r="C404" s="331" t="s">
        <v>587</v>
      </c>
      <c r="D404" s="331"/>
      <c r="E404" s="331"/>
      <c r="F404" s="332" t="s">
        <v>588</v>
      </c>
      <c r="G404" s="332"/>
      <c r="H404" s="332"/>
      <c r="I404" s="332" t="s">
        <v>278</v>
      </c>
      <c r="J404" s="333"/>
      <c r="K404" s="332"/>
      <c r="L404" s="333"/>
      <c r="M404" s="332"/>
      <c r="N404" s="334"/>
      <c r="V404" s="324"/>
      <c r="W404" s="328"/>
      <c r="X404" s="328" t="s">
        <v>587</v>
      </c>
      <c r="AD404" s="328"/>
      <c r="AE404" s="387"/>
    </row>
    <row r="405" spans="1:32" s="277" customFormat="1" ht="33.75" x14ac:dyDescent="0.2">
      <c r="A405" s="368"/>
      <c r="B405" s="336" t="s">
        <v>512</v>
      </c>
      <c r="C405" s="284" t="s">
        <v>513</v>
      </c>
      <c r="D405" s="284"/>
      <c r="E405" s="284"/>
      <c r="F405" s="284"/>
      <c r="G405" s="284"/>
      <c r="H405" s="284"/>
      <c r="I405" s="284"/>
      <c r="J405" s="284"/>
      <c r="K405" s="284"/>
      <c r="L405" s="284"/>
      <c r="M405" s="284"/>
      <c r="N405" s="348"/>
      <c r="V405" s="324"/>
      <c r="W405" s="328"/>
      <c r="X405" s="328"/>
      <c r="Z405" s="282" t="s">
        <v>513</v>
      </c>
      <c r="AD405" s="328"/>
      <c r="AE405" s="387"/>
    </row>
    <row r="406" spans="1:32" s="277" customFormat="1" ht="12" x14ac:dyDescent="0.2">
      <c r="A406" s="335"/>
      <c r="B406" s="336" t="s">
        <v>278</v>
      </c>
      <c r="C406" s="284" t="s">
        <v>126</v>
      </c>
      <c r="D406" s="284"/>
      <c r="E406" s="284"/>
      <c r="F406" s="337"/>
      <c r="G406" s="337"/>
      <c r="H406" s="337"/>
      <c r="I406" s="337"/>
      <c r="J406" s="338">
        <v>38.5</v>
      </c>
      <c r="K406" s="337" t="s">
        <v>515</v>
      </c>
      <c r="L406" s="338">
        <v>46.2</v>
      </c>
      <c r="M406" s="337" t="s">
        <v>282</v>
      </c>
      <c r="N406" s="339">
        <v>1002</v>
      </c>
      <c r="V406" s="324"/>
      <c r="W406" s="328"/>
      <c r="X406" s="328"/>
      <c r="AA406" s="282" t="s">
        <v>126</v>
      </c>
      <c r="AD406" s="328"/>
      <c r="AE406" s="387"/>
    </row>
    <row r="407" spans="1:32" s="277" customFormat="1" ht="12" x14ac:dyDescent="0.2">
      <c r="A407" s="335"/>
      <c r="B407" s="336" t="s">
        <v>283</v>
      </c>
      <c r="C407" s="284" t="s">
        <v>127</v>
      </c>
      <c r="D407" s="284"/>
      <c r="E407" s="284"/>
      <c r="F407" s="337"/>
      <c r="G407" s="337"/>
      <c r="H407" s="337"/>
      <c r="I407" s="337"/>
      <c r="J407" s="338">
        <v>38.82</v>
      </c>
      <c r="K407" s="337" t="s">
        <v>515</v>
      </c>
      <c r="L407" s="338">
        <v>46.58</v>
      </c>
      <c r="M407" s="337" t="s">
        <v>284</v>
      </c>
      <c r="N407" s="339">
        <v>403</v>
      </c>
      <c r="V407" s="324"/>
      <c r="W407" s="328"/>
      <c r="X407" s="328"/>
      <c r="AA407" s="282" t="s">
        <v>127</v>
      </c>
      <c r="AD407" s="328"/>
      <c r="AE407" s="387"/>
    </row>
    <row r="408" spans="1:32" s="277" customFormat="1" ht="12" x14ac:dyDescent="0.2">
      <c r="A408" s="335"/>
      <c r="B408" s="336" t="s">
        <v>287</v>
      </c>
      <c r="C408" s="284" t="s">
        <v>288</v>
      </c>
      <c r="D408" s="284"/>
      <c r="E408" s="284"/>
      <c r="F408" s="337"/>
      <c r="G408" s="337"/>
      <c r="H408" s="337"/>
      <c r="I408" s="337"/>
      <c r="J408" s="338">
        <v>0.77</v>
      </c>
      <c r="K408" s="337"/>
      <c r="L408" s="338">
        <v>0.77</v>
      </c>
      <c r="M408" s="337" t="s">
        <v>289</v>
      </c>
      <c r="N408" s="339">
        <v>5</v>
      </c>
      <c r="V408" s="324"/>
      <c r="W408" s="328"/>
      <c r="X408" s="328"/>
      <c r="AA408" s="282" t="s">
        <v>288</v>
      </c>
      <c r="AD408" s="328"/>
      <c r="AE408" s="387"/>
    </row>
    <row r="409" spans="1:32" s="277" customFormat="1" ht="12" x14ac:dyDescent="0.2">
      <c r="A409" s="335"/>
      <c r="B409" s="336"/>
      <c r="C409" s="284" t="s">
        <v>290</v>
      </c>
      <c r="D409" s="284"/>
      <c r="E409" s="284"/>
      <c r="F409" s="337" t="s">
        <v>291</v>
      </c>
      <c r="G409" s="337" t="s">
        <v>589</v>
      </c>
      <c r="H409" s="337" t="s">
        <v>515</v>
      </c>
      <c r="I409" s="337" t="s">
        <v>590</v>
      </c>
      <c r="J409" s="338"/>
      <c r="K409" s="337"/>
      <c r="L409" s="338"/>
      <c r="M409" s="337"/>
      <c r="N409" s="339"/>
      <c r="V409" s="324"/>
      <c r="W409" s="328"/>
      <c r="X409" s="328"/>
      <c r="AB409" s="282" t="s">
        <v>290</v>
      </c>
      <c r="AD409" s="328"/>
      <c r="AE409" s="387"/>
    </row>
    <row r="410" spans="1:32" s="277" customFormat="1" ht="12" x14ac:dyDescent="0.2">
      <c r="A410" s="335"/>
      <c r="B410" s="336"/>
      <c r="C410" s="340" t="s">
        <v>295</v>
      </c>
      <c r="D410" s="340"/>
      <c r="E410" s="340"/>
      <c r="F410" s="341"/>
      <c r="G410" s="341"/>
      <c r="H410" s="341"/>
      <c r="I410" s="341"/>
      <c r="J410" s="342">
        <v>78.09</v>
      </c>
      <c r="K410" s="341"/>
      <c r="L410" s="342">
        <v>93.55</v>
      </c>
      <c r="M410" s="341"/>
      <c r="N410" s="343"/>
      <c r="V410" s="324"/>
      <c r="W410" s="328"/>
      <c r="X410" s="328"/>
      <c r="AC410" s="282" t="s">
        <v>295</v>
      </c>
      <c r="AD410" s="328"/>
      <c r="AE410" s="387"/>
    </row>
    <row r="411" spans="1:32" s="277" customFormat="1" ht="12" x14ac:dyDescent="0.2">
      <c r="A411" s="335"/>
      <c r="B411" s="336"/>
      <c r="C411" s="284" t="s">
        <v>296</v>
      </c>
      <c r="D411" s="284"/>
      <c r="E411" s="284"/>
      <c r="F411" s="337"/>
      <c r="G411" s="337"/>
      <c r="H411" s="337"/>
      <c r="I411" s="337"/>
      <c r="J411" s="338"/>
      <c r="K411" s="337"/>
      <c r="L411" s="338">
        <v>46.2</v>
      </c>
      <c r="M411" s="337"/>
      <c r="N411" s="339">
        <v>1002</v>
      </c>
      <c r="V411" s="324"/>
      <c r="W411" s="328"/>
      <c r="X411" s="328"/>
      <c r="AB411" s="282" t="s">
        <v>296</v>
      </c>
      <c r="AD411" s="328"/>
      <c r="AE411" s="387"/>
    </row>
    <row r="412" spans="1:32" s="277" customFormat="1" ht="33.75" x14ac:dyDescent="0.2">
      <c r="A412" s="335"/>
      <c r="B412" s="336" t="s">
        <v>311</v>
      </c>
      <c r="C412" s="284" t="s">
        <v>312</v>
      </c>
      <c r="D412" s="284"/>
      <c r="E412" s="284"/>
      <c r="F412" s="337" t="s">
        <v>299</v>
      </c>
      <c r="G412" s="337" t="s">
        <v>313</v>
      </c>
      <c r="H412" s="337"/>
      <c r="I412" s="337" t="s">
        <v>313</v>
      </c>
      <c r="J412" s="338"/>
      <c r="K412" s="337"/>
      <c r="L412" s="338">
        <v>41.58</v>
      </c>
      <c r="M412" s="337"/>
      <c r="N412" s="339">
        <v>902</v>
      </c>
      <c r="V412" s="324"/>
      <c r="W412" s="328"/>
      <c r="X412" s="328"/>
      <c r="AB412" s="282" t="s">
        <v>312</v>
      </c>
      <c r="AD412" s="328"/>
      <c r="AE412" s="387"/>
    </row>
    <row r="413" spans="1:32" s="277" customFormat="1" ht="33.75" x14ac:dyDescent="0.2">
      <c r="A413" s="335"/>
      <c r="B413" s="336" t="s">
        <v>314</v>
      </c>
      <c r="C413" s="284" t="s">
        <v>315</v>
      </c>
      <c r="D413" s="284"/>
      <c r="E413" s="284"/>
      <c r="F413" s="337" t="s">
        <v>299</v>
      </c>
      <c r="G413" s="337" t="s">
        <v>316</v>
      </c>
      <c r="H413" s="337"/>
      <c r="I413" s="337" t="s">
        <v>316</v>
      </c>
      <c r="J413" s="338"/>
      <c r="K413" s="337"/>
      <c r="L413" s="338">
        <v>21.25</v>
      </c>
      <c r="M413" s="337"/>
      <c r="N413" s="339">
        <v>461</v>
      </c>
      <c r="V413" s="324"/>
      <c r="W413" s="328"/>
      <c r="X413" s="328"/>
      <c r="AB413" s="282" t="s">
        <v>315</v>
      </c>
      <c r="AD413" s="328"/>
      <c r="AE413" s="387"/>
    </row>
    <row r="414" spans="1:32" s="277" customFormat="1" ht="12" x14ac:dyDescent="0.2">
      <c r="A414" s="344"/>
      <c r="B414" s="345"/>
      <c r="C414" s="331" t="s">
        <v>304</v>
      </c>
      <c r="D414" s="331"/>
      <c r="E414" s="331"/>
      <c r="F414" s="332"/>
      <c r="G414" s="332"/>
      <c r="H414" s="332"/>
      <c r="I414" s="332"/>
      <c r="J414" s="333"/>
      <c r="K414" s="332"/>
      <c r="L414" s="333">
        <v>156.38</v>
      </c>
      <c r="M414" s="341"/>
      <c r="N414" s="334">
        <v>2773</v>
      </c>
      <c r="V414" s="324"/>
      <c r="W414" s="328"/>
      <c r="X414" s="328"/>
      <c r="AD414" s="328" t="s">
        <v>304</v>
      </c>
      <c r="AE414" s="387"/>
    </row>
    <row r="415" spans="1:32" s="277" customFormat="1" ht="22.5" x14ac:dyDescent="0.2">
      <c r="A415" s="329" t="s">
        <v>690</v>
      </c>
      <c r="B415" s="330" t="s">
        <v>592</v>
      </c>
      <c r="C415" s="331" t="s">
        <v>593</v>
      </c>
      <c r="D415" s="331"/>
      <c r="E415" s="331"/>
      <c r="F415" s="332" t="s">
        <v>281</v>
      </c>
      <c r="G415" s="332"/>
      <c r="H415" s="332"/>
      <c r="I415" s="332" t="s">
        <v>344</v>
      </c>
      <c r="J415" s="333">
        <v>202.98</v>
      </c>
      <c r="K415" s="332" t="s">
        <v>575</v>
      </c>
      <c r="L415" s="333">
        <v>236.42</v>
      </c>
      <c r="M415" s="332" t="s">
        <v>289</v>
      </c>
      <c r="N415" s="334">
        <v>1636</v>
      </c>
      <c r="V415" s="324"/>
      <c r="W415" s="328"/>
      <c r="X415" s="328" t="s">
        <v>593</v>
      </c>
      <c r="AD415" s="328"/>
      <c r="AE415" s="387"/>
    </row>
    <row r="416" spans="1:32" s="277" customFormat="1" ht="12" x14ac:dyDescent="0.2">
      <c r="A416" s="344"/>
      <c r="B416" s="345"/>
      <c r="C416" s="289" t="s">
        <v>463</v>
      </c>
      <c r="D416" s="364"/>
      <c r="E416" s="364"/>
      <c r="F416" s="349"/>
      <c r="G416" s="349"/>
      <c r="H416" s="349"/>
      <c r="I416" s="349"/>
      <c r="J416" s="365"/>
      <c r="K416" s="349"/>
      <c r="L416" s="365"/>
      <c r="M416" s="366"/>
      <c r="N416" s="367"/>
      <c r="V416" s="324"/>
      <c r="W416" s="328"/>
      <c r="X416" s="328"/>
      <c r="AD416" s="328"/>
      <c r="AE416" s="387"/>
    </row>
    <row r="417" spans="1:32" s="277" customFormat="1" ht="12" x14ac:dyDescent="0.2">
      <c r="A417" s="346"/>
      <c r="B417" s="347"/>
      <c r="C417" s="284" t="s">
        <v>691</v>
      </c>
      <c r="D417" s="284"/>
      <c r="E417" s="284"/>
      <c r="F417" s="284"/>
      <c r="G417" s="284"/>
      <c r="H417" s="284"/>
      <c r="I417" s="284"/>
      <c r="J417" s="284"/>
      <c r="K417" s="284"/>
      <c r="L417" s="284"/>
      <c r="M417" s="284"/>
      <c r="N417" s="348"/>
      <c r="V417" s="324"/>
      <c r="W417" s="328"/>
      <c r="X417" s="328"/>
      <c r="Y417" s="282" t="s">
        <v>691</v>
      </c>
      <c r="AD417" s="328"/>
      <c r="AE417" s="387"/>
    </row>
    <row r="418" spans="1:32" s="277" customFormat="1" ht="12" x14ac:dyDescent="0.2">
      <c r="A418" s="346"/>
      <c r="B418" s="347"/>
      <c r="C418" s="284" t="s">
        <v>595</v>
      </c>
      <c r="D418" s="284"/>
      <c r="E418" s="284"/>
      <c r="F418" s="284"/>
      <c r="G418" s="284"/>
      <c r="H418" s="284"/>
      <c r="I418" s="284"/>
      <c r="J418" s="284"/>
      <c r="K418" s="284"/>
      <c r="L418" s="284"/>
      <c r="M418" s="284"/>
      <c r="N418" s="348"/>
      <c r="V418" s="324"/>
      <c r="W418" s="328"/>
      <c r="X418" s="328"/>
      <c r="AD418" s="328"/>
      <c r="AE418" s="387"/>
      <c r="AF418" s="282" t="s">
        <v>595</v>
      </c>
    </row>
    <row r="419" spans="1:32" s="277" customFormat="1" ht="22.5" x14ac:dyDescent="0.2">
      <c r="A419" s="368"/>
      <c r="B419" s="336" t="s">
        <v>577</v>
      </c>
      <c r="C419" s="284" t="s">
        <v>578</v>
      </c>
      <c r="D419" s="284"/>
      <c r="E419" s="284"/>
      <c r="F419" s="284"/>
      <c r="G419" s="284"/>
      <c r="H419" s="284"/>
      <c r="I419" s="284"/>
      <c r="J419" s="284"/>
      <c r="K419" s="284"/>
      <c r="L419" s="284"/>
      <c r="M419" s="284"/>
      <c r="N419" s="348"/>
      <c r="V419" s="324"/>
      <c r="W419" s="328"/>
      <c r="X419" s="328"/>
      <c r="Z419" s="282" t="s">
        <v>578</v>
      </c>
      <c r="AD419" s="328"/>
      <c r="AE419" s="387"/>
    </row>
    <row r="420" spans="1:32" s="277" customFormat="1" ht="22.5" x14ac:dyDescent="0.2">
      <c r="A420" s="329" t="s">
        <v>541</v>
      </c>
      <c r="B420" s="330" t="s">
        <v>592</v>
      </c>
      <c r="C420" s="331" t="s">
        <v>597</v>
      </c>
      <c r="D420" s="331"/>
      <c r="E420" s="331"/>
      <c r="F420" s="332" t="s">
        <v>281</v>
      </c>
      <c r="G420" s="332"/>
      <c r="H420" s="332"/>
      <c r="I420" s="332" t="s">
        <v>344</v>
      </c>
      <c r="J420" s="333">
        <v>184.17</v>
      </c>
      <c r="K420" s="332" t="s">
        <v>575</v>
      </c>
      <c r="L420" s="333">
        <v>214.45</v>
      </c>
      <c r="M420" s="332" t="s">
        <v>289</v>
      </c>
      <c r="N420" s="334">
        <v>1484</v>
      </c>
      <c r="V420" s="324"/>
      <c r="W420" s="328"/>
      <c r="X420" s="328" t="s">
        <v>597</v>
      </c>
      <c r="AD420" s="328"/>
      <c r="AE420" s="387"/>
    </row>
    <row r="421" spans="1:32" s="277" customFormat="1" ht="12" x14ac:dyDescent="0.2">
      <c r="A421" s="344"/>
      <c r="B421" s="345"/>
      <c r="C421" s="289" t="s">
        <v>463</v>
      </c>
      <c r="D421" s="364"/>
      <c r="E421" s="364"/>
      <c r="F421" s="349"/>
      <c r="G421" s="349"/>
      <c r="H421" s="349"/>
      <c r="I421" s="349"/>
      <c r="J421" s="365"/>
      <c r="K421" s="349"/>
      <c r="L421" s="365"/>
      <c r="M421" s="366"/>
      <c r="N421" s="367"/>
      <c r="V421" s="324"/>
      <c r="W421" s="328"/>
      <c r="X421" s="328"/>
      <c r="AD421" s="328"/>
      <c r="AE421" s="387"/>
    </row>
    <row r="422" spans="1:32" s="277" customFormat="1" ht="12" x14ac:dyDescent="0.2">
      <c r="A422" s="346"/>
      <c r="B422" s="347"/>
      <c r="C422" s="284" t="s">
        <v>691</v>
      </c>
      <c r="D422" s="284"/>
      <c r="E422" s="284"/>
      <c r="F422" s="284"/>
      <c r="G422" s="284"/>
      <c r="H422" s="284"/>
      <c r="I422" s="284"/>
      <c r="J422" s="284"/>
      <c r="K422" s="284"/>
      <c r="L422" s="284"/>
      <c r="M422" s="284"/>
      <c r="N422" s="348"/>
      <c r="V422" s="324"/>
      <c r="W422" s="328"/>
      <c r="X422" s="328"/>
      <c r="Y422" s="282" t="s">
        <v>691</v>
      </c>
      <c r="AD422" s="328"/>
      <c r="AE422" s="387"/>
    </row>
    <row r="423" spans="1:32" s="277" customFormat="1" ht="12" x14ac:dyDescent="0.2">
      <c r="A423" s="346"/>
      <c r="B423" s="347"/>
      <c r="C423" s="284" t="s">
        <v>598</v>
      </c>
      <c r="D423" s="284"/>
      <c r="E423" s="284"/>
      <c r="F423" s="284"/>
      <c r="G423" s="284"/>
      <c r="H423" s="284"/>
      <c r="I423" s="284"/>
      <c r="J423" s="284"/>
      <c r="K423" s="284"/>
      <c r="L423" s="284"/>
      <c r="M423" s="284"/>
      <c r="N423" s="348"/>
      <c r="V423" s="324"/>
      <c r="W423" s="328"/>
      <c r="X423" s="328"/>
      <c r="AD423" s="328"/>
      <c r="AE423" s="387"/>
      <c r="AF423" s="282" t="s">
        <v>598</v>
      </c>
    </row>
    <row r="424" spans="1:32" s="277" customFormat="1" ht="22.5" x14ac:dyDescent="0.2">
      <c r="A424" s="368"/>
      <c r="B424" s="336" t="s">
        <v>577</v>
      </c>
      <c r="C424" s="284" t="s">
        <v>578</v>
      </c>
      <c r="D424" s="284"/>
      <c r="E424" s="284"/>
      <c r="F424" s="284"/>
      <c r="G424" s="284"/>
      <c r="H424" s="284"/>
      <c r="I424" s="284"/>
      <c r="J424" s="284"/>
      <c r="K424" s="284"/>
      <c r="L424" s="284"/>
      <c r="M424" s="284"/>
      <c r="N424" s="348"/>
      <c r="V424" s="324"/>
      <c r="W424" s="328"/>
      <c r="X424" s="328"/>
      <c r="Z424" s="282" t="s">
        <v>578</v>
      </c>
      <c r="AD424" s="328"/>
      <c r="AE424" s="387"/>
    </row>
    <row r="425" spans="1:32" s="277" customFormat="1" ht="22.5" x14ac:dyDescent="0.2">
      <c r="A425" s="329" t="s">
        <v>692</v>
      </c>
      <c r="B425" s="330" t="s">
        <v>600</v>
      </c>
      <c r="C425" s="331" t="s">
        <v>601</v>
      </c>
      <c r="D425" s="331"/>
      <c r="E425" s="331"/>
      <c r="F425" s="332" t="s">
        <v>281</v>
      </c>
      <c r="G425" s="332"/>
      <c r="H425" s="332"/>
      <c r="I425" s="332" t="s">
        <v>693</v>
      </c>
      <c r="J425" s="333">
        <v>157.01</v>
      </c>
      <c r="K425" s="332" t="s">
        <v>575</v>
      </c>
      <c r="L425" s="333">
        <v>3908.96</v>
      </c>
      <c r="M425" s="332" t="s">
        <v>289</v>
      </c>
      <c r="N425" s="334">
        <v>27050</v>
      </c>
      <c r="V425" s="324"/>
      <c r="W425" s="328"/>
      <c r="X425" s="328" t="s">
        <v>601</v>
      </c>
      <c r="AD425" s="328"/>
      <c r="AE425" s="387"/>
    </row>
    <row r="426" spans="1:32" s="277" customFormat="1" ht="12" x14ac:dyDescent="0.2">
      <c r="A426" s="344"/>
      <c r="B426" s="345"/>
      <c r="C426" s="289" t="s">
        <v>463</v>
      </c>
      <c r="D426" s="364"/>
      <c r="E426" s="364"/>
      <c r="F426" s="349"/>
      <c r="G426" s="349"/>
      <c r="H426" s="349"/>
      <c r="I426" s="349"/>
      <c r="J426" s="365"/>
      <c r="K426" s="349"/>
      <c r="L426" s="365"/>
      <c r="M426" s="366"/>
      <c r="N426" s="367"/>
      <c r="V426" s="324"/>
      <c r="W426" s="328"/>
      <c r="X426" s="328"/>
      <c r="AD426" s="328"/>
      <c r="AE426" s="387"/>
    </row>
    <row r="427" spans="1:32" s="277" customFormat="1" ht="12" x14ac:dyDescent="0.2">
      <c r="A427" s="346"/>
      <c r="B427" s="347"/>
      <c r="C427" s="284" t="s">
        <v>603</v>
      </c>
      <c r="D427" s="284"/>
      <c r="E427" s="284"/>
      <c r="F427" s="284"/>
      <c r="G427" s="284"/>
      <c r="H427" s="284"/>
      <c r="I427" s="284"/>
      <c r="J427" s="284"/>
      <c r="K427" s="284"/>
      <c r="L427" s="284"/>
      <c r="M427" s="284"/>
      <c r="N427" s="348"/>
      <c r="V427" s="324"/>
      <c r="W427" s="328"/>
      <c r="X427" s="328"/>
      <c r="AD427" s="328"/>
      <c r="AE427" s="387"/>
      <c r="AF427" s="282" t="s">
        <v>603</v>
      </c>
    </row>
    <row r="428" spans="1:32" s="277" customFormat="1" ht="22.5" x14ac:dyDescent="0.2">
      <c r="A428" s="368"/>
      <c r="B428" s="336" t="s">
        <v>577</v>
      </c>
      <c r="C428" s="284" t="s">
        <v>578</v>
      </c>
      <c r="D428" s="284"/>
      <c r="E428" s="284"/>
      <c r="F428" s="284"/>
      <c r="G428" s="284"/>
      <c r="H428" s="284"/>
      <c r="I428" s="284"/>
      <c r="J428" s="284"/>
      <c r="K428" s="284"/>
      <c r="L428" s="284"/>
      <c r="M428" s="284"/>
      <c r="N428" s="348"/>
      <c r="V428" s="324"/>
      <c r="W428" s="328"/>
      <c r="X428" s="328"/>
      <c r="Z428" s="282" t="s">
        <v>578</v>
      </c>
      <c r="AD428" s="328"/>
      <c r="AE428" s="387"/>
    </row>
    <row r="429" spans="1:32" s="277" customFormat="1" ht="22.5" x14ac:dyDescent="0.2">
      <c r="A429" s="329" t="s">
        <v>694</v>
      </c>
      <c r="B429" s="330" t="s">
        <v>592</v>
      </c>
      <c r="C429" s="331" t="s">
        <v>605</v>
      </c>
      <c r="D429" s="331"/>
      <c r="E429" s="331"/>
      <c r="F429" s="332" t="s">
        <v>281</v>
      </c>
      <c r="G429" s="332"/>
      <c r="H429" s="332"/>
      <c r="I429" s="332" t="s">
        <v>693</v>
      </c>
      <c r="J429" s="333">
        <v>641</v>
      </c>
      <c r="K429" s="332" t="s">
        <v>575</v>
      </c>
      <c r="L429" s="333">
        <v>15958.53</v>
      </c>
      <c r="M429" s="332" t="s">
        <v>289</v>
      </c>
      <c r="N429" s="334">
        <v>110433</v>
      </c>
      <c r="V429" s="324"/>
      <c r="W429" s="328"/>
      <c r="X429" s="328" t="s">
        <v>605</v>
      </c>
      <c r="AD429" s="328"/>
      <c r="AE429" s="387"/>
    </row>
    <row r="430" spans="1:32" s="277" customFormat="1" ht="12" x14ac:dyDescent="0.2">
      <c r="A430" s="344"/>
      <c r="B430" s="345"/>
      <c r="C430" s="289" t="s">
        <v>463</v>
      </c>
      <c r="D430" s="364"/>
      <c r="E430" s="364"/>
      <c r="F430" s="349"/>
      <c r="G430" s="349"/>
      <c r="H430" s="349"/>
      <c r="I430" s="349"/>
      <c r="J430" s="365"/>
      <c r="K430" s="349"/>
      <c r="L430" s="365"/>
      <c r="M430" s="366"/>
      <c r="N430" s="367"/>
      <c r="V430" s="324"/>
      <c r="W430" s="328"/>
      <c r="X430" s="328"/>
      <c r="AD430" s="328"/>
      <c r="AE430" s="387"/>
    </row>
    <row r="431" spans="1:32" s="277" customFormat="1" ht="12" x14ac:dyDescent="0.2">
      <c r="A431" s="346"/>
      <c r="B431" s="347"/>
      <c r="C431" s="284" t="s">
        <v>606</v>
      </c>
      <c r="D431" s="284"/>
      <c r="E431" s="284"/>
      <c r="F431" s="284"/>
      <c r="G431" s="284"/>
      <c r="H431" s="284"/>
      <c r="I431" s="284"/>
      <c r="J431" s="284"/>
      <c r="K431" s="284"/>
      <c r="L431" s="284"/>
      <c r="M431" s="284"/>
      <c r="N431" s="348"/>
      <c r="V431" s="324"/>
      <c r="W431" s="328"/>
      <c r="X431" s="328"/>
      <c r="AD431" s="328"/>
      <c r="AE431" s="387"/>
      <c r="AF431" s="282" t="s">
        <v>606</v>
      </c>
    </row>
    <row r="432" spans="1:32" s="277" customFormat="1" ht="22.5" x14ac:dyDescent="0.2">
      <c r="A432" s="368"/>
      <c r="B432" s="336" t="s">
        <v>577</v>
      </c>
      <c r="C432" s="284" t="s">
        <v>578</v>
      </c>
      <c r="D432" s="284"/>
      <c r="E432" s="284"/>
      <c r="F432" s="284"/>
      <c r="G432" s="284"/>
      <c r="H432" s="284"/>
      <c r="I432" s="284"/>
      <c r="J432" s="284"/>
      <c r="K432" s="284"/>
      <c r="L432" s="284"/>
      <c r="M432" s="284"/>
      <c r="N432" s="348"/>
      <c r="V432" s="324"/>
      <c r="W432" s="328"/>
      <c r="X432" s="328"/>
      <c r="Z432" s="282" t="s">
        <v>578</v>
      </c>
      <c r="AD432" s="328"/>
      <c r="AE432" s="387"/>
    </row>
    <row r="433" spans="1:32" s="277" customFormat="1" ht="22.5" x14ac:dyDescent="0.2">
      <c r="A433" s="329" t="s">
        <v>695</v>
      </c>
      <c r="B433" s="330" t="s">
        <v>592</v>
      </c>
      <c r="C433" s="331" t="s">
        <v>608</v>
      </c>
      <c r="D433" s="331"/>
      <c r="E433" s="331"/>
      <c r="F433" s="332" t="s">
        <v>281</v>
      </c>
      <c r="G433" s="332"/>
      <c r="H433" s="332"/>
      <c r="I433" s="332" t="s">
        <v>693</v>
      </c>
      <c r="J433" s="333">
        <v>1623.99</v>
      </c>
      <c r="K433" s="332" t="s">
        <v>575</v>
      </c>
      <c r="L433" s="333">
        <v>40431.360000000001</v>
      </c>
      <c r="M433" s="332" t="s">
        <v>289</v>
      </c>
      <c r="N433" s="334">
        <v>279785</v>
      </c>
      <c r="V433" s="324"/>
      <c r="W433" s="328"/>
      <c r="X433" s="328" t="s">
        <v>608</v>
      </c>
      <c r="AD433" s="328"/>
      <c r="AE433" s="387"/>
    </row>
    <row r="434" spans="1:32" s="277" customFormat="1" ht="12" x14ac:dyDescent="0.2">
      <c r="A434" s="344"/>
      <c r="B434" s="345"/>
      <c r="C434" s="289" t="s">
        <v>463</v>
      </c>
      <c r="D434" s="364"/>
      <c r="E434" s="364"/>
      <c r="F434" s="349"/>
      <c r="G434" s="349"/>
      <c r="H434" s="349"/>
      <c r="I434" s="349"/>
      <c r="J434" s="365"/>
      <c r="K434" s="349"/>
      <c r="L434" s="365"/>
      <c r="M434" s="366"/>
      <c r="N434" s="367"/>
      <c r="V434" s="324"/>
      <c r="W434" s="328"/>
      <c r="X434" s="328"/>
      <c r="AD434" s="328"/>
      <c r="AE434" s="387"/>
    </row>
    <row r="435" spans="1:32" s="277" customFormat="1" ht="12" x14ac:dyDescent="0.2">
      <c r="A435" s="346"/>
      <c r="B435" s="347"/>
      <c r="C435" s="284" t="s">
        <v>609</v>
      </c>
      <c r="D435" s="284"/>
      <c r="E435" s="284"/>
      <c r="F435" s="284"/>
      <c r="G435" s="284"/>
      <c r="H435" s="284"/>
      <c r="I435" s="284"/>
      <c r="J435" s="284"/>
      <c r="K435" s="284"/>
      <c r="L435" s="284"/>
      <c r="M435" s="284"/>
      <c r="N435" s="348"/>
      <c r="V435" s="324"/>
      <c r="W435" s="328"/>
      <c r="X435" s="328"/>
      <c r="AD435" s="328"/>
      <c r="AE435" s="387"/>
      <c r="AF435" s="282" t="s">
        <v>609</v>
      </c>
    </row>
    <row r="436" spans="1:32" s="277" customFormat="1" ht="22.5" x14ac:dyDescent="0.2">
      <c r="A436" s="368"/>
      <c r="B436" s="336" t="s">
        <v>577</v>
      </c>
      <c r="C436" s="284" t="s">
        <v>578</v>
      </c>
      <c r="D436" s="284"/>
      <c r="E436" s="284"/>
      <c r="F436" s="284"/>
      <c r="G436" s="284"/>
      <c r="H436" s="284"/>
      <c r="I436" s="284"/>
      <c r="J436" s="284"/>
      <c r="K436" s="284"/>
      <c r="L436" s="284"/>
      <c r="M436" s="284"/>
      <c r="N436" s="348"/>
      <c r="V436" s="324"/>
      <c r="W436" s="328"/>
      <c r="X436" s="328"/>
      <c r="Z436" s="282" t="s">
        <v>578</v>
      </c>
      <c r="AD436" s="328"/>
      <c r="AE436" s="387"/>
    </row>
    <row r="437" spans="1:32" s="277" customFormat="1" ht="22.5" x14ac:dyDescent="0.2">
      <c r="A437" s="329" t="s">
        <v>696</v>
      </c>
      <c r="B437" s="330" t="s">
        <v>611</v>
      </c>
      <c r="C437" s="331" t="s">
        <v>612</v>
      </c>
      <c r="D437" s="331"/>
      <c r="E437" s="331"/>
      <c r="F437" s="332" t="s">
        <v>281</v>
      </c>
      <c r="G437" s="332"/>
      <c r="H437" s="332"/>
      <c r="I437" s="332" t="s">
        <v>693</v>
      </c>
      <c r="J437" s="333">
        <v>295.83</v>
      </c>
      <c r="K437" s="332" t="s">
        <v>575</v>
      </c>
      <c r="L437" s="333">
        <v>7365.03</v>
      </c>
      <c r="M437" s="332" t="s">
        <v>289</v>
      </c>
      <c r="N437" s="334">
        <v>50966</v>
      </c>
      <c r="V437" s="324"/>
      <c r="W437" s="328"/>
      <c r="X437" s="328" t="s">
        <v>612</v>
      </c>
      <c r="AD437" s="328"/>
      <c r="AE437" s="387"/>
    </row>
    <row r="438" spans="1:32" s="277" customFormat="1" ht="12" x14ac:dyDescent="0.2">
      <c r="A438" s="344"/>
      <c r="B438" s="345"/>
      <c r="C438" s="289" t="s">
        <v>463</v>
      </c>
      <c r="D438" s="364"/>
      <c r="E438" s="364"/>
      <c r="F438" s="349"/>
      <c r="G438" s="349"/>
      <c r="H438" s="349"/>
      <c r="I438" s="349"/>
      <c r="J438" s="365"/>
      <c r="K438" s="349"/>
      <c r="L438" s="365"/>
      <c r="M438" s="366"/>
      <c r="N438" s="367"/>
      <c r="V438" s="324"/>
      <c r="W438" s="328"/>
      <c r="X438" s="328"/>
      <c r="AD438" s="328"/>
      <c r="AE438" s="387"/>
    </row>
    <row r="439" spans="1:32" s="277" customFormat="1" ht="12" x14ac:dyDescent="0.2">
      <c r="A439" s="346"/>
      <c r="B439" s="347"/>
      <c r="C439" s="284" t="s">
        <v>613</v>
      </c>
      <c r="D439" s="284"/>
      <c r="E439" s="284"/>
      <c r="F439" s="284"/>
      <c r="G439" s="284"/>
      <c r="H439" s="284"/>
      <c r="I439" s="284"/>
      <c r="J439" s="284"/>
      <c r="K439" s="284"/>
      <c r="L439" s="284"/>
      <c r="M439" s="284"/>
      <c r="N439" s="348"/>
      <c r="V439" s="324"/>
      <c r="W439" s="328"/>
      <c r="X439" s="328"/>
      <c r="AD439" s="328"/>
      <c r="AE439" s="387"/>
      <c r="AF439" s="282" t="s">
        <v>613</v>
      </c>
    </row>
    <row r="440" spans="1:32" s="277" customFormat="1" ht="22.5" x14ac:dyDescent="0.2">
      <c r="A440" s="368"/>
      <c r="B440" s="336" t="s">
        <v>577</v>
      </c>
      <c r="C440" s="284" t="s">
        <v>578</v>
      </c>
      <c r="D440" s="284"/>
      <c r="E440" s="284"/>
      <c r="F440" s="284"/>
      <c r="G440" s="284"/>
      <c r="H440" s="284"/>
      <c r="I440" s="284"/>
      <c r="J440" s="284"/>
      <c r="K440" s="284"/>
      <c r="L440" s="284"/>
      <c r="M440" s="284"/>
      <c r="N440" s="348"/>
      <c r="V440" s="324"/>
      <c r="W440" s="328"/>
      <c r="X440" s="328"/>
      <c r="Z440" s="282" t="s">
        <v>578</v>
      </c>
      <c r="AD440" s="328"/>
      <c r="AE440" s="387"/>
    </row>
    <row r="441" spans="1:32" s="277" customFormat="1" ht="22.5" x14ac:dyDescent="0.2">
      <c r="A441" s="329" t="s">
        <v>697</v>
      </c>
      <c r="B441" s="330" t="s">
        <v>615</v>
      </c>
      <c r="C441" s="331" t="s">
        <v>616</v>
      </c>
      <c r="D441" s="331"/>
      <c r="E441" s="331"/>
      <c r="F441" s="332" t="s">
        <v>281</v>
      </c>
      <c r="G441" s="332"/>
      <c r="H441" s="332"/>
      <c r="I441" s="332" t="s">
        <v>617</v>
      </c>
      <c r="J441" s="333">
        <v>121.66</v>
      </c>
      <c r="K441" s="332"/>
      <c r="L441" s="333">
        <v>18249</v>
      </c>
      <c r="M441" s="332" t="s">
        <v>289</v>
      </c>
      <c r="N441" s="334">
        <v>126283</v>
      </c>
      <c r="V441" s="324"/>
      <c r="W441" s="328"/>
      <c r="X441" s="328" t="s">
        <v>616</v>
      </c>
      <c r="AD441" s="328"/>
      <c r="AE441" s="387"/>
    </row>
    <row r="442" spans="1:32" s="277" customFormat="1" ht="12" x14ac:dyDescent="0.2">
      <c r="A442" s="344"/>
      <c r="B442" s="345"/>
      <c r="C442" s="289" t="s">
        <v>618</v>
      </c>
      <c r="D442" s="364"/>
      <c r="E442" s="364"/>
      <c r="F442" s="349"/>
      <c r="G442" s="349"/>
      <c r="H442" s="349"/>
      <c r="I442" s="349"/>
      <c r="J442" s="365"/>
      <c r="K442" s="349"/>
      <c r="L442" s="365"/>
      <c r="M442" s="366"/>
      <c r="N442" s="367"/>
      <c r="V442" s="324"/>
      <c r="W442" s="328"/>
      <c r="X442" s="328"/>
      <c r="AD442" s="328"/>
      <c r="AE442" s="387"/>
    </row>
    <row r="443" spans="1:32" s="277" customFormat="1" ht="22.5" x14ac:dyDescent="0.2">
      <c r="A443" s="329" t="s">
        <v>698</v>
      </c>
      <c r="B443" s="330" t="s">
        <v>611</v>
      </c>
      <c r="C443" s="331" t="s">
        <v>619</v>
      </c>
      <c r="D443" s="331"/>
      <c r="E443" s="331"/>
      <c r="F443" s="332" t="s">
        <v>281</v>
      </c>
      <c r="G443" s="332"/>
      <c r="H443" s="332"/>
      <c r="I443" s="332" t="s">
        <v>610</v>
      </c>
      <c r="J443" s="333">
        <v>583.41999999999996</v>
      </c>
      <c r="K443" s="332" t="s">
        <v>575</v>
      </c>
      <c r="L443" s="333">
        <v>1528.9</v>
      </c>
      <c r="M443" s="332" t="s">
        <v>289</v>
      </c>
      <c r="N443" s="334">
        <v>10580</v>
      </c>
      <c r="V443" s="324"/>
      <c r="W443" s="328"/>
      <c r="X443" s="328" t="s">
        <v>619</v>
      </c>
      <c r="AD443" s="328"/>
      <c r="AE443" s="387"/>
    </row>
    <row r="444" spans="1:32" s="277" customFormat="1" ht="12" x14ac:dyDescent="0.2">
      <c r="A444" s="344"/>
      <c r="B444" s="345"/>
      <c r="C444" s="289" t="s">
        <v>463</v>
      </c>
      <c r="D444" s="364"/>
      <c r="E444" s="364"/>
      <c r="F444" s="349"/>
      <c r="G444" s="349"/>
      <c r="H444" s="349"/>
      <c r="I444" s="349"/>
      <c r="J444" s="365"/>
      <c r="K444" s="349"/>
      <c r="L444" s="365"/>
      <c r="M444" s="366"/>
      <c r="N444" s="367"/>
      <c r="V444" s="324"/>
      <c r="W444" s="328"/>
      <c r="X444" s="328"/>
      <c r="AD444" s="328"/>
      <c r="AE444" s="387"/>
    </row>
    <row r="445" spans="1:32" s="277" customFormat="1" ht="12" x14ac:dyDescent="0.2">
      <c r="A445" s="346"/>
      <c r="B445" s="347"/>
      <c r="C445" s="284" t="s">
        <v>621</v>
      </c>
      <c r="D445" s="284"/>
      <c r="E445" s="284"/>
      <c r="F445" s="284"/>
      <c r="G445" s="284"/>
      <c r="H445" s="284"/>
      <c r="I445" s="284"/>
      <c r="J445" s="284"/>
      <c r="K445" s="284"/>
      <c r="L445" s="284"/>
      <c r="M445" s="284"/>
      <c r="N445" s="348"/>
      <c r="V445" s="324"/>
      <c r="W445" s="328"/>
      <c r="X445" s="328"/>
      <c r="AD445" s="328"/>
      <c r="AE445" s="387"/>
      <c r="AF445" s="282" t="s">
        <v>621</v>
      </c>
    </row>
    <row r="446" spans="1:32" s="277" customFormat="1" ht="22.5" x14ac:dyDescent="0.2">
      <c r="A446" s="368"/>
      <c r="B446" s="336" t="s">
        <v>577</v>
      </c>
      <c r="C446" s="284" t="s">
        <v>578</v>
      </c>
      <c r="D446" s="284"/>
      <c r="E446" s="284"/>
      <c r="F446" s="284"/>
      <c r="G446" s="284"/>
      <c r="H446" s="284"/>
      <c r="I446" s="284"/>
      <c r="J446" s="284"/>
      <c r="K446" s="284"/>
      <c r="L446" s="284"/>
      <c r="M446" s="284"/>
      <c r="N446" s="348"/>
      <c r="V446" s="324"/>
      <c r="W446" s="328"/>
      <c r="X446" s="328"/>
      <c r="Z446" s="282" t="s">
        <v>578</v>
      </c>
      <c r="AD446" s="328"/>
      <c r="AE446" s="387"/>
    </row>
    <row r="447" spans="1:32" s="277" customFormat="1" ht="12" x14ac:dyDescent="0.2">
      <c r="A447" s="329" t="s">
        <v>699</v>
      </c>
      <c r="B447" s="330" t="s">
        <v>623</v>
      </c>
      <c r="C447" s="331" t="s">
        <v>624</v>
      </c>
      <c r="D447" s="331"/>
      <c r="E447" s="331"/>
      <c r="F447" s="332" t="s">
        <v>281</v>
      </c>
      <c r="G447" s="332"/>
      <c r="H447" s="332"/>
      <c r="I447" s="332" t="s">
        <v>622</v>
      </c>
      <c r="J447" s="333">
        <v>27.04</v>
      </c>
      <c r="K447" s="332"/>
      <c r="L447" s="333">
        <v>567.84</v>
      </c>
      <c r="M447" s="332" t="s">
        <v>289</v>
      </c>
      <c r="N447" s="334">
        <v>3929</v>
      </c>
      <c r="V447" s="324"/>
      <c r="W447" s="328"/>
      <c r="X447" s="328" t="s">
        <v>624</v>
      </c>
      <c r="AD447" s="328"/>
      <c r="AE447" s="387"/>
    </row>
    <row r="448" spans="1:32" s="277" customFormat="1" ht="12" x14ac:dyDescent="0.2">
      <c r="A448" s="344"/>
      <c r="B448" s="345"/>
      <c r="C448" s="289" t="s">
        <v>463</v>
      </c>
      <c r="D448" s="364"/>
      <c r="E448" s="364"/>
      <c r="F448" s="349"/>
      <c r="G448" s="349"/>
      <c r="H448" s="349"/>
      <c r="I448" s="349"/>
      <c r="J448" s="365"/>
      <c r="K448" s="349"/>
      <c r="L448" s="365"/>
      <c r="M448" s="366"/>
      <c r="N448" s="367"/>
      <c r="V448" s="324"/>
      <c r="W448" s="328"/>
      <c r="X448" s="328"/>
      <c r="AD448" s="328"/>
      <c r="AE448" s="387"/>
    </row>
    <row r="449" spans="1:34" s="277" customFormat="1" ht="22.5" x14ac:dyDescent="0.2">
      <c r="A449" s="329" t="s">
        <v>362</v>
      </c>
      <c r="B449" s="330" t="s">
        <v>627</v>
      </c>
      <c r="C449" s="331" t="s">
        <v>628</v>
      </c>
      <c r="D449" s="331"/>
      <c r="E449" s="331"/>
      <c r="F449" s="332" t="s">
        <v>281</v>
      </c>
      <c r="G449" s="332"/>
      <c r="H449" s="332"/>
      <c r="I449" s="332" t="s">
        <v>614</v>
      </c>
      <c r="J449" s="333">
        <v>31.44</v>
      </c>
      <c r="K449" s="332"/>
      <c r="L449" s="333">
        <v>597.36</v>
      </c>
      <c r="M449" s="332" t="s">
        <v>289</v>
      </c>
      <c r="N449" s="334">
        <v>4134</v>
      </c>
      <c r="V449" s="324"/>
      <c r="W449" s="328"/>
      <c r="X449" s="328" t="s">
        <v>628</v>
      </c>
      <c r="AD449" s="328"/>
      <c r="AE449" s="387"/>
    </row>
    <row r="450" spans="1:34" s="277" customFormat="1" ht="12" x14ac:dyDescent="0.2">
      <c r="A450" s="344"/>
      <c r="B450" s="345"/>
      <c r="C450" s="289" t="s">
        <v>463</v>
      </c>
      <c r="D450" s="364"/>
      <c r="E450" s="364"/>
      <c r="F450" s="349"/>
      <c r="G450" s="349"/>
      <c r="H450" s="349"/>
      <c r="I450" s="349"/>
      <c r="J450" s="365"/>
      <c r="K450" s="349"/>
      <c r="L450" s="365"/>
      <c r="M450" s="366"/>
      <c r="N450" s="367"/>
      <c r="V450" s="324"/>
      <c r="W450" s="328"/>
      <c r="X450" s="328"/>
      <c r="AD450" s="328"/>
      <c r="AE450" s="387"/>
    </row>
    <row r="451" spans="1:34" s="277" customFormat="1" ht="22.5" x14ac:dyDescent="0.2">
      <c r="A451" s="329" t="s">
        <v>700</v>
      </c>
      <c r="B451" s="330" t="s">
        <v>611</v>
      </c>
      <c r="C451" s="331" t="s">
        <v>629</v>
      </c>
      <c r="D451" s="331"/>
      <c r="E451" s="331"/>
      <c r="F451" s="332" t="s">
        <v>281</v>
      </c>
      <c r="G451" s="332"/>
      <c r="H451" s="332"/>
      <c r="I451" s="332" t="s">
        <v>622</v>
      </c>
      <c r="J451" s="333">
        <v>205.3</v>
      </c>
      <c r="K451" s="332" t="s">
        <v>575</v>
      </c>
      <c r="L451" s="333">
        <v>627.75</v>
      </c>
      <c r="M451" s="332" t="s">
        <v>289</v>
      </c>
      <c r="N451" s="334">
        <v>4344</v>
      </c>
      <c r="V451" s="324"/>
      <c r="W451" s="328"/>
      <c r="X451" s="328" t="s">
        <v>629</v>
      </c>
      <c r="AD451" s="328"/>
      <c r="AE451" s="387"/>
    </row>
    <row r="452" spans="1:34" s="277" customFormat="1" ht="12" x14ac:dyDescent="0.2">
      <c r="A452" s="344"/>
      <c r="B452" s="345"/>
      <c r="C452" s="289" t="s">
        <v>463</v>
      </c>
      <c r="D452" s="364"/>
      <c r="E452" s="364"/>
      <c r="F452" s="349"/>
      <c r="G452" s="349"/>
      <c r="H452" s="349"/>
      <c r="I452" s="349"/>
      <c r="J452" s="365"/>
      <c r="K452" s="349"/>
      <c r="L452" s="365"/>
      <c r="M452" s="366"/>
      <c r="N452" s="367"/>
      <c r="V452" s="324"/>
      <c r="W452" s="328"/>
      <c r="X452" s="328"/>
      <c r="AD452" s="328"/>
      <c r="AE452" s="387"/>
    </row>
    <row r="453" spans="1:34" s="277" customFormat="1" ht="12" x14ac:dyDescent="0.2">
      <c r="A453" s="346"/>
      <c r="B453" s="347"/>
      <c r="C453" s="284" t="s">
        <v>630</v>
      </c>
      <c r="D453" s="284"/>
      <c r="E453" s="284"/>
      <c r="F453" s="284"/>
      <c r="G453" s="284"/>
      <c r="H453" s="284"/>
      <c r="I453" s="284"/>
      <c r="J453" s="284"/>
      <c r="K453" s="284"/>
      <c r="L453" s="284"/>
      <c r="M453" s="284"/>
      <c r="N453" s="348"/>
      <c r="V453" s="324"/>
      <c r="W453" s="328"/>
      <c r="X453" s="328"/>
      <c r="AD453" s="328"/>
      <c r="AE453" s="387"/>
      <c r="AF453" s="282" t="s">
        <v>630</v>
      </c>
    </row>
    <row r="454" spans="1:34" s="277" customFormat="1" ht="22.5" x14ac:dyDescent="0.2">
      <c r="A454" s="368"/>
      <c r="B454" s="336" t="s">
        <v>577</v>
      </c>
      <c r="C454" s="284" t="s">
        <v>578</v>
      </c>
      <c r="D454" s="284"/>
      <c r="E454" s="284"/>
      <c r="F454" s="284"/>
      <c r="G454" s="284"/>
      <c r="H454" s="284"/>
      <c r="I454" s="284"/>
      <c r="J454" s="284"/>
      <c r="K454" s="284"/>
      <c r="L454" s="284"/>
      <c r="M454" s="284"/>
      <c r="N454" s="348"/>
      <c r="V454" s="324"/>
      <c r="W454" s="328"/>
      <c r="X454" s="328"/>
      <c r="Z454" s="282" t="s">
        <v>578</v>
      </c>
      <c r="AD454" s="328"/>
      <c r="AE454" s="387"/>
    </row>
    <row r="455" spans="1:34" s="277" customFormat="1" ht="22.5" x14ac:dyDescent="0.2">
      <c r="A455" s="329" t="s">
        <v>701</v>
      </c>
      <c r="B455" s="330" t="s">
        <v>632</v>
      </c>
      <c r="C455" s="331" t="s">
        <v>633</v>
      </c>
      <c r="D455" s="331"/>
      <c r="E455" s="331"/>
      <c r="F455" s="332" t="s">
        <v>281</v>
      </c>
      <c r="G455" s="332"/>
      <c r="H455" s="332"/>
      <c r="I455" s="332" t="s">
        <v>702</v>
      </c>
      <c r="J455" s="333">
        <v>1408.33</v>
      </c>
      <c r="K455" s="332" t="s">
        <v>575</v>
      </c>
      <c r="L455" s="333">
        <v>70124.42</v>
      </c>
      <c r="M455" s="332" t="s">
        <v>289</v>
      </c>
      <c r="N455" s="334">
        <v>485261</v>
      </c>
      <c r="V455" s="324"/>
      <c r="W455" s="328"/>
      <c r="X455" s="328" t="s">
        <v>633</v>
      </c>
      <c r="AD455" s="328"/>
      <c r="AE455" s="387"/>
    </row>
    <row r="456" spans="1:34" s="277" customFormat="1" ht="12" x14ac:dyDescent="0.2">
      <c r="A456" s="344"/>
      <c r="B456" s="345"/>
      <c r="C456" s="289" t="s">
        <v>463</v>
      </c>
      <c r="D456" s="364"/>
      <c r="E456" s="364"/>
      <c r="F456" s="349"/>
      <c r="G456" s="349"/>
      <c r="H456" s="349"/>
      <c r="I456" s="349"/>
      <c r="J456" s="365"/>
      <c r="K456" s="349"/>
      <c r="L456" s="365"/>
      <c r="M456" s="366"/>
      <c r="N456" s="367"/>
      <c r="V456" s="324"/>
      <c r="W456" s="328"/>
      <c r="X456" s="328"/>
      <c r="AD456" s="328"/>
      <c r="AE456" s="387"/>
    </row>
    <row r="457" spans="1:34" s="277" customFormat="1" ht="12" x14ac:dyDescent="0.2">
      <c r="A457" s="346"/>
      <c r="B457" s="347"/>
      <c r="C457" s="284" t="s">
        <v>703</v>
      </c>
      <c r="D457" s="284"/>
      <c r="E457" s="284"/>
      <c r="F457" s="284"/>
      <c r="G457" s="284"/>
      <c r="H457" s="284"/>
      <c r="I457" s="284"/>
      <c r="J457" s="284"/>
      <c r="K457" s="284"/>
      <c r="L457" s="284"/>
      <c r="M457" s="284"/>
      <c r="N457" s="348"/>
      <c r="V457" s="324"/>
      <c r="W457" s="328"/>
      <c r="X457" s="328"/>
      <c r="Y457" s="282" t="s">
        <v>703</v>
      </c>
      <c r="AD457" s="328"/>
      <c r="AE457" s="387"/>
    </row>
    <row r="458" spans="1:34" s="277" customFormat="1" ht="12" x14ac:dyDescent="0.2">
      <c r="A458" s="346"/>
      <c r="B458" s="347"/>
      <c r="C458" s="284" t="s">
        <v>636</v>
      </c>
      <c r="D458" s="284"/>
      <c r="E458" s="284"/>
      <c r="F458" s="284"/>
      <c r="G458" s="284"/>
      <c r="H458" s="284"/>
      <c r="I458" s="284"/>
      <c r="J458" s="284"/>
      <c r="K458" s="284"/>
      <c r="L458" s="284"/>
      <c r="M458" s="284"/>
      <c r="N458" s="348"/>
      <c r="V458" s="324"/>
      <c r="W458" s="328"/>
      <c r="X458" s="328"/>
      <c r="AD458" s="328"/>
      <c r="AE458" s="387"/>
      <c r="AF458" s="282" t="s">
        <v>636</v>
      </c>
    </row>
    <row r="459" spans="1:34" s="277" customFormat="1" ht="22.5" x14ac:dyDescent="0.2">
      <c r="A459" s="368"/>
      <c r="B459" s="336" t="s">
        <v>577</v>
      </c>
      <c r="C459" s="284" t="s">
        <v>578</v>
      </c>
      <c r="D459" s="284"/>
      <c r="E459" s="284"/>
      <c r="F459" s="284"/>
      <c r="G459" s="284"/>
      <c r="H459" s="284"/>
      <c r="I459" s="284"/>
      <c r="J459" s="284"/>
      <c r="K459" s="284"/>
      <c r="L459" s="284"/>
      <c r="M459" s="284"/>
      <c r="N459" s="348"/>
      <c r="V459" s="324"/>
      <c r="W459" s="328"/>
      <c r="X459" s="328"/>
      <c r="Z459" s="282" t="s">
        <v>578</v>
      </c>
      <c r="AD459" s="328"/>
      <c r="AE459" s="387"/>
    </row>
    <row r="460" spans="1:34" s="277" customFormat="1" ht="1.5" customHeight="1" x14ac:dyDescent="0.2">
      <c r="A460" s="349"/>
      <c r="B460" s="345"/>
      <c r="C460" s="345"/>
      <c r="D460" s="345"/>
      <c r="E460" s="345"/>
      <c r="F460" s="349"/>
      <c r="G460" s="349"/>
      <c r="H460" s="349"/>
      <c r="I460" s="349"/>
      <c r="J460" s="350"/>
      <c r="K460" s="349"/>
      <c r="L460" s="350"/>
      <c r="M460" s="337"/>
      <c r="N460" s="350"/>
      <c r="V460" s="324"/>
      <c r="W460" s="328"/>
      <c r="X460" s="328"/>
      <c r="AD460" s="328"/>
      <c r="AE460" s="387"/>
    </row>
    <row r="461" spans="1:34" s="277" customFormat="1" ht="2.25" customHeight="1" x14ac:dyDescent="0.2">
      <c r="B461" s="287"/>
      <c r="C461" s="287"/>
      <c r="D461" s="287"/>
      <c r="E461" s="287"/>
      <c r="F461" s="287"/>
      <c r="G461" s="287"/>
      <c r="H461" s="287"/>
      <c r="I461" s="287"/>
      <c r="J461" s="287"/>
      <c r="K461" s="287"/>
      <c r="L461" s="369"/>
      <c r="M461" s="370"/>
      <c r="N461" s="371"/>
    </row>
    <row r="462" spans="1:34" s="277" customFormat="1" x14ac:dyDescent="0.2">
      <c r="A462" s="351"/>
      <c r="B462" s="352"/>
      <c r="C462" s="331" t="s">
        <v>488</v>
      </c>
      <c r="D462" s="331"/>
      <c r="E462" s="331"/>
      <c r="F462" s="331"/>
      <c r="G462" s="331"/>
      <c r="H462" s="331"/>
      <c r="I462" s="331"/>
      <c r="J462" s="331"/>
      <c r="K462" s="331"/>
      <c r="L462" s="353"/>
      <c r="M462" s="372"/>
      <c r="N462" s="355"/>
      <c r="AG462" s="328" t="s">
        <v>488</v>
      </c>
    </row>
    <row r="463" spans="1:34" s="277" customFormat="1" x14ac:dyDescent="0.2">
      <c r="A463" s="356"/>
      <c r="B463" s="336"/>
      <c r="C463" s="284" t="s">
        <v>372</v>
      </c>
      <c r="D463" s="284"/>
      <c r="E463" s="284"/>
      <c r="F463" s="284"/>
      <c r="G463" s="284"/>
      <c r="H463" s="284"/>
      <c r="I463" s="284"/>
      <c r="J463" s="284"/>
      <c r="K463" s="284"/>
      <c r="L463" s="357">
        <v>1970193.41</v>
      </c>
      <c r="M463" s="373"/>
      <c r="N463" s="359">
        <v>15262819</v>
      </c>
      <c r="AG463" s="328"/>
      <c r="AH463" s="282" t="s">
        <v>372</v>
      </c>
    </row>
    <row r="464" spans="1:34" s="277" customFormat="1" x14ac:dyDescent="0.2">
      <c r="A464" s="356"/>
      <c r="B464" s="336"/>
      <c r="C464" s="284" t="s">
        <v>373</v>
      </c>
      <c r="D464" s="284"/>
      <c r="E464" s="284"/>
      <c r="F464" s="284"/>
      <c r="G464" s="284"/>
      <c r="H464" s="284"/>
      <c r="I464" s="284"/>
      <c r="J464" s="284"/>
      <c r="K464" s="284"/>
      <c r="L464" s="357"/>
      <c r="M464" s="373"/>
      <c r="N464" s="359"/>
      <c r="AG464" s="328"/>
      <c r="AH464" s="282" t="s">
        <v>373</v>
      </c>
    </row>
    <row r="465" spans="1:34" s="277" customFormat="1" x14ac:dyDescent="0.2">
      <c r="A465" s="356"/>
      <c r="B465" s="336"/>
      <c r="C465" s="284" t="s">
        <v>374</v>
      </c>
      <c r="D465" s="284"/>
      <c r="E465" s="284"/>
      <c r="F465" s="284"/>
      <c r="G465" s="284"/>
      <c r="H465" s="284"/>
      <c r="I465" s="284"/>
      <c r="J465" s="284"/>
      <c r="K465" s="284"/>
      <c r="L465" s="357">
        <v>94628.97</v>
      </c>
      <c r="M465" s="373"/>
      <c r="N465" s="359">
        <v>2052502</v>
      </c>
      <c r="AG465" s="328"/>
      <c r="AH465" s="282" t="s">
        <v>374</v>
      </c>
    </row>
    <row r="466" spans="1:34" s="277" customFormat="1" x14ac:dyDescent="0.2">
      <c r="A466" s="356"/>
      <c r="B466" s="336"/>
      <c r="C466" s="284" t="s">
        <v>375</v>
      </c>
      <c r="D466" s="284"/>
      <c r="E466" s="284"/>
      <c r="F466" s="284"/>
      <c r="G466" s="284"/>
      <c r="H466" s="284"/>
      <c r="I466" s="284"/>
      <c r="J466" s="284"/>
      <c r="K466" s="284"/>
      <c r="L466" s="357">
        <v>132994.6</v>
      </c>
      <c r="M466" s="373"/>
      <c r="N466" s="359">
        <v>1151733</v>
      </c>
      <c r="AG466" s="328"/>
      <c r="AH466" s="282" t="s">
        <v>375</v>
      </c>
    </row>
    <row r="467" spans="1:34" s="277" customFormat="1" x14ac:dyDescent="0.2">
      <c r="A467" s="356"/>
      <c r="B467" s="336"/>
      <c r="C467" s="284" t="s">
        <v>376</v>
      </c>
      <c r="D467" s="284"/>
      <c r="E467" s="284"/>
      <c r="F467" s="284"/>
      <c r="G467" s="284"/>
      <c r="H467" s="284"/>
      <c r="I467" s="284"/>
      <c r="J467" s="284"/>
      <c r="K467" s="284"/>
      <c r="L467" s="357">
        <v>12451.01</v>
      </c>
      <c r="M467" s="373"/>
      <c r="N467" s="359">
        <v>270060</v>
      </c>
      <c r="AG467" s="328"/>
      <c r="AH467" s="282" t="s">
        <v>376</v>
      </c>
    </row>
    <row r="468" spans="1:34" s="277" customFormat="1" x14ac:dyDescent="0.2">
      <c r="A468" s="356"/>
      <c r="B468" s="336"/>
      <c r="C468" s="284" t="s">
        <v>377</v>
      </c>
      <c r="D468" s="284"/>
      <c r="E468" s="284"/>
      <c r="F468" s="284"/>
      <c r="G468" s="284"/>
      <c r="H468" s="284"/>
      <c r="I468" s="284"/>
      <c r="J468" s="284"/>
      <c r="K468" s="284"/>
      <c r="L468" s="357">
        <v>1742569.84</v>
      </c>
      <c r="M468" s="373"/>
      <c r="N468" s="359">
        <v>12058584</v>
      </c>
      <c r="AG468" s="328"/>
      <c r="AH468" s="282" t="s">
        <v>377</v>
      </c>
    </row>
    <row r="469" spans="1:34" s="277" customFormat="1" x14ac:dyDescent="0.2">
      <c r="A469" s="356"/>
      <c r="B469" s="336"/>
      <c r="C469" s="284" t="s">
        <v>704</v>
      </c>
      <c r="D469" s="284"/>
      <c r="E469" s="284"/>
      <c r="F469" s="284"/>
      <c r="G469" s="284"/>
      <c r="H469" s="284"/>
      <c r="I469" s="284"/>
      <c r="J469" s="284"/>
      <c r="K469" s="284"/>
      <c r="L469" s="357">
        <v>101352.09</v>
      </c>
      <c r="M469" s="373"/>
      <c r="N469" s="359">
        <v>1381446</v>
      </c>
      <c r="AG469" s="328"/>
      <c r="AH469" s="282" t="s">
        <v>704</v>
      </c>
    </row>
    <row r="470" spans="1:34" s="277" customFormat="1" x14ac:dyDescent="0.2">
      <c r="A470" s="356"/>
      <c r="B470" s="336"/>
      <c r="C470" s="284" t="s">
        <v>373</v>
      </c>
      <c r="D470" s="284"/>
      <c r="E470" s="284"/>
      <c r="F470" s="284"/>
      <c r="G470" s="284"/>
      <c r="H470" s="284"/>
      <c r="I470" s="284"/>
      <c r="J470" s="284"/>
      <c r="K470" s="284"/>
      <c r="L470" s="357"/>
      <c r="M470" s="373"/>
      <c r="N470" s="359"/>
      <c r="AG470" s="328"/>
      <c r="AH470" s="282" t="s">
        <v>373</v>
      </c>
    </row>
    <row r="471" spans="1:34" s="277" customFormat="1" x14ac:dyDescent="0.2">
      <c r="A471" s="356"/>
      <c r="B471" s="336"/>
      <c r="C471" s="284" t="s">
        <v>379</v>
      </c>
      <c r="D471" s="284"/>
      <c r="E471" s="284"/>
      <c r="F471" s="284"/>
      <c r="G471" s="284"/>
      <c r="H471" s="284"/>
      <c r="I471" s="284"/>
      <c r="J471" s="284"/>
      <c r="K471" s="284"/>
      <c r="L471" s="357">
        <v>12626.57</v>
      </c>
      <c r="M471" s="373"/>
      <c r="N471" s="359">
        <v>273871</v>
      </c>
      <c r="AG471" s="328"/>
      <c r="AH471" s="282" t="s">
        <v>379</v>
      </c>
    </row>
    <row r="472" spans="1:34" s="277" customFormat="1" x14ac:dyDescent="0.2">
      <c r="A472" s="356"/>
      <c r="B472" s="336"/>
      <c r="C472" s="284" t="s">
        <v>380</v>
      </c>
      <c r="D472" s="284"/>
      <c r="E472" s="284"/>
      <c r="F472" s="284"/>
      <c r="G472" s="284"/>
      <c r="H472" s="284"/>
      <c r="I472" s="284"/>
      <c r="J472" s="284"/>
      <c r="K472" s="284"/>
      <c r="L472" s="357">
        <v>52398.47</v>
      </c>
      <c r="M472" s="373"/>
      <c r="N472" s="359">
        <v>453771</v>
      </c>
      <c r="AG472" s="328"/>
      <c r="AH472" s="282" t="s">
        <v>380</v>
      </c>
    </row>
    <row r="473" spans="1:34" s="277" customFormat="1" x14ac:dyDescent="0.2">
      <c r="A473" s="356"/>
      <c r="B473" s="336"/>
      <c r="C473" s="284" t="s">
        <v>381</v>
      </c>
      <c r="D473" s="284"/>
      <c r="E473" s="284"/>
      <c r="F473" s="284"/>
      <c r="G473" s="284"/>
      <c r="H473" s="284"/>
      <c r="I473" s="284"/>
      <c r="J473" s="284"/>
      <c r="K473" s="284"/>
      <c r="L473" s="357">
        <v>4088.57</v>
      </c>
      <c r="M473" s="373"/>
      <c r="N473" s="359">
        <v>88680</v>
      </c>
      <c r="AG473" s="328"/>
      <c r="AH473" s="282" t="s">
        <v>381</v>
      </c>
    </row>
    <row r="474" spans="1:34" s="277" customFormat="1" x14ac:dyDescent="0.2">
      <c r="A474" s="356"/>
      <c r="B474" s="336"/>
      <c r="C474" s="284" t="s">
        <v>382</v>
      </c>
      <c r="D474" s="284"/>
      <c r="E474" s="284"/>
      <c r="F474" s="284"/>
      <c r="G474" s="284"/>
      <c r="H474" s="284"/>
      <c r="I474" s="284"/>
      <c r="J474" s="284"/>
      <c r="K474" s="284"/>
      <c r="L474" s="357">
        <v>9081.36</v>
      </c>
      <c r="M474" s="373"/>
      <c r="N474" s="359">
        <v>62844</v>
      </c>
      <c r="AG474" s="328"/>
      <c r="AH474" s="282" t="s">
        <v>382</v>
      </c>
    </row>
    <row r="475" spans="1:34" s="277" customFormat="1" x14ac:dyDescent="0.2">
      <c r="A475" s="356"/>
      <c r="B475" s="336"/>
      <c r="C475" s="284" t="s">
        <v>383</v>
      </c>
      <c r="D475" s="284"/>
      <c r="E475" s="284"/>
      <c r="F475" s="284"/>
      <c r="G475" s="284"/>
      <c r="H475" s="284"/>
      <c r="I475" s="284"/>
      <c r="J475" s="284"/>
      <c r="K475" s="284"/>
      <c r="L475" s="357">
        <v>17216.599999999999</v>
      </c>
      <c r="M475" s="373"/>
      <c r="N475" s="359">
        <v>373429</v>
      </c>
      <c r="AG475" s="328"/>
      <c r="AH475" s="282" t="s">
        <v>383</v>
      </c>
    </row>
    <row r="476" spans="1:34" s="277" customFormat="1" x14ac:dyDescent="0.2">
      <c r="A476" s="356"/>
      <c r="B476" s="336"/>
      <c r="C476" s="284" t="s">
        <v>384</v>
      </c>
      <c r="D476" s="284"/>
      <c r="E476" s="284"/>
      <c r="F476" s="284"/>
      <c r="G476" s="284"/>
      <c r="H476" s="284"/>
      <c r="I476" s="284"/>
      <c r="J476" s="284"/>
      <c r="K476" s="284"/>
      <c r="L476" s="357">
        <v>10029.09</v>
      </c>
      <c r="M476" s="373"/>
      <c r="N476" s="359">
        <v>217531</v>
      </c>
      <c r="AG476" s="328"/>
      <c r="AH476" s="282" t="s">
        <v>384</v>
      </c>
    </row>
    <row r="477" spans="1:34" s="277" customFormat="1" x14ac:dyDescent="0.2">
      <c r="A477" s="356"/>
      <c r="B477" s="336"/>
      <c r="C477" s="284" t="s">
        <v>378</v>
      </c>
      <c r="D477" s="284"/>
      <c r="E477" s="284"/>
      <c r="F477" s="284"/>
      <c r="G477" s="284"/>
      <c r="H477" s="284"/>
      <c r="I477" s="284"/>
      <c r="J477" s="284"/>
      <c r="K477" s="284"/>
      <c r="L477" s="357">
        <v>2019090.79</v>
      </c>
      <c r="M477" s="373"/>
      <c r="N477" s="359">
        <v>17140284</v>
      </c>
      <c r="AG477" s="328"/>
      <c r="AH477" s="282" t="s">
        <v>378</v>
      </c>
    </row>
    <row r="478" spans="1:34" s="277" customFormat="1" x14ac:dyDescent="0.2">
      <c r="A478" s="356"/>
      <c r="B478" s="336"/>
      <c r="C478" s="284" t="s">
        <v>373</v>
      </c>
      <c r="D478" s="284"/>
      <c r="E478" s="284"/>
      <c r="F478" s="284"/>
      <c r="G478" s="284"/>
      <c r="H478" s="284"/>
      <c r="I478" s="284"/>
      <c r="J478" s="284"/>
      <c r="K478" s="284"/>
      <c r="L478" s="357"/>
      <c r="M478" s="373"/>
      <c r="N478" s="359"/>
      <c r="AG478" s="328"/>
      <c r="AH478" s="282" t="s">
        <v>373</v>
      </c>
    </row>
    <row r="479" spans="1:34" s="277" customFormat="1" x14ac:dyDescent="0.2">
      <c r="A479" s="356"/>
      <c r="B479" s="336"/>
      <c r="C479" s="284" t="s">
        <v>379</v>
      </c>
      <c r="D479" s="284"/>
      <c r="E479" s="284"/>
      <c r="F479" s="284"/>
      <c r="G479" s="284"/>
      <c r="H479" s="284"/>
      <c r="I479" s="284"/>
      <c r="J479" s="284"/>
      <c r="K479" s="284"/>
      <c r="L479" s="357">
        <v>82002.399999999994</v>
      </c>
      <c r="M479" s="373"/>
      <c r="N479" s="359">
        <v>1778631</v>
      </c>
      <c r="AG479" s="328"/>
      <c r="AH479" s="282" t="s">
        <v>379</v>
      </c>
    </row>
    <row r="480" spans="1:34" s="277" customFormat="1" x14ac:dyDescent="0.2">
      <c r="A480" s="356"/>
      <c r="B480" s="336"/>
      <c r="C480" s="284" t="s">
        <v>380</v>
      </c>
      <c r="D480" s="284"/>
      <c r="E480" s="284"/>
      <c r="F480" s="284"/>
      <c r="G480" s="284"/>
      <c r="H480" s="284"/>
      <c r="I480" s="284"/>
      <c r="J480" s="284"/>
      <c r="K480" s="284"/>
      <c r="L480" s="357">
        <v>80596.13</v>
      </c>
      <c r="M480" s="373"/>
      <c r="N480" s="359">
        <v>697962</v>
      </c>
      <c r="AG480" s="328"/>
      <c r="AH480" s="282" t="s">
        <v>380</v>
      </c>
    </row>
    <row r="481" spans="1:36" x14ac:dyDescent="0.2">
      <c r="A481" s="356"/>
      <c r="B481" s="336"/>
      <c r="C481" s="284" t="s">
        <v>381</v>
      </c>
      <c r="D481" s="284"/>
      <c r="E481" s="284"/>
      <c r="F481" s="284"/>
      <c r="G481" s="284"/>
      <c r="H481" s="284"/>
      <c r="I481" s="284"/>
      <c r="J481" s="284"/>
      <c r="K481" s="284"/>
      <c r="L481" s="357">
        <v>8362.44</v>
      </c>
      <c r="M481" s="373"/>
      <c r="N481" s="359">
        <v>181380</v>
      </c>
      <c r="P481" s="277"/>
      <c r="Q481" s="277"/>
      <c r="R481" s="277"/>
      <c r="S481" s="277"/>
      <c r="T481" s="277"/>
      <c r="U481" s="277"/>
      <c r="V481" s="277"/>
      <c r="W481" s="277"/>
      <c r="X481" s="277"/>
      <c r="Y481" s="277"/>
      <c r="Z481" s="277"/>
      <c r="AA481" s="277"/>
      <c r="AB481" s="277"/>
      <c r="AC481" s="277"/>
      <c r="AD481" s="277"/>
      <c r="AE481" s="277"/>
      <c r="AF481" s="277"/>
      <c r="AG481" s="328"/>
      <c r="AH481" s="282" t="s">
        <v>381</v>
      </c>
      <c r="AI481" s="277"/>
      <c r="AJ481" s="277"/>
    </row>
    <row r="482" spans="1:36" x14ac:dyDescent="0.2">
      <c r="A482" s="356"/>
      <c r="B482" s="336"/>
      <c r="C482" s="284" t="s">
        <v>382</v>
      </c>
      <c r="D482" s="284"/>
      <c r="E482" s="284"/>
      <c r="F482" s="284"/>
      <c r="G482" s="284"/>
      <c r="H482" s="284"/>
      <c r="I482" s="284"/>
      <c r="J482" s="284"/>
      <c r="K482" s="284"/>
      <c r="L482" s="357">
        <v>1733488.48</v>
      </c>
      <c r="M482" s="373"/>
      <c r="N482" s="359">
        <v>11995740</v>
      </c>
      <c r="P482" s="277"/>
      <c r="Q482" s="277"/>
      <c r="R482" s="277"/>
      <c r="S482" s="277"/>
      <c r="T482" s="277"/>
      <c r="U482" s="277"/>
      <c r="V482" s="277"/>
      <c r="W482" s="277"/>
      <c r="X482" s="277"/>
      <c r="Y482" s="277"/>
      <c r="Z482" s="277"/>
      <c r="AA482" s="277"/>
      <c r="AB482" s="277"/>
      <c r="AC482" s="277"/>
      <c r="AD482" s="277"/>
      <c r="AE482" s="277"/>
      <c r="AF482" s="277"/>
      <c r="AG482" s="328"/>
      <c r="AH482" s="282" t="s">
        <v>382</v>
      </c>
      <c r="AI482" s="277"/>
      <c r="AJ482" s="277"/>
    </row>
    <row r="483" spans="1:36" x14ac:dyDescent="0.2">
      <c r="A483" s="356"/>
      <c r="B483" s="336"/>
      <c r="C483" s="284" t="s">
        <v>383</v>
      </c>
      <c r="D483" s="284"/>
      <c r="E483" s="284"/>
      <c r="F483" s="284"/>
      <c r="G483" s="284"/>
      <c r="H483" s="284"/>
      <c r="I483" s="284"/>
      <c r="J483" s="284"/>
      <c r="K483" s="284"/>
      <c r="L483" s="357">
        <v>81373.179999999993</v>
      </c>
      <c r="M483" s="373"/>
      <c r="N483" s="359">
        <v>1764983</v>
      </c>
      <c r="P483" s="277"/>
      <c r="Q483" s="277"/>
      <c r="R483" s="277"/>
      <c r="S483" s="277"/>
      <c r="T483" s="277"/>
      <c r="U483" s="277"/>
      <c r="V483" s="277"/>
      <c r="W483" s="277"/>
      <c r="X483" s="277"/>
      <c r="Y483" s="277"/>
      <c r="Z483" s="277"/>
      <c r="AA483" s="277"/>
      <c r="AB483" s="277"/>
      <c r="AC483" s="277"/>
      <c r="AD483" s="277"/>
      <c r="AE483" s="277"/>
      <c r="AF483" s="277"/>
      <c r="AG483" s="328"/>
      <c r="AH483" s="282" t="s">
        <v>383</v>
      </c>
      <c r="AI483" s="277"/>
      <c r="AJ483" s="277"/>
    </row>
    <row r="484" spans="1:36" x14ac:dyDescent="0.2">
      <c r="A484" s="356"/>
      <c r="B484" s="336"/>
      <c r="C484" s="284" t="s">
        <v>384</v>
      </c>
      <c r="D484" s="284"/>
      <c r="E484" s="284"/>
      <c r="F484" s="284"/>
      <c r="G484" s="284"/>
      <c r="H484" s="284"/>
      <c r="I484" s="284"/>
      <c r="J484" s="284"/>
      <c r="K484" s="284"/>
      <c r="L484" s="357">
        <v>41630.6</v>
      </c>
      <c r="M484" s="373"/>
      <c r="N484" s="359">
        <v>902968</v>
      </c>
      <c r="P484" s="277"/>
      <c r="Q484" s="277"/>
      <c r="R484" s="277"/>
      <c r="S484" s="277"/>
      <c r="T484" s="277"/>
      <c r="U484" s="277"/>
      <c r="V484" s="277"/>
      <c r="W484" s="277"/>
      <c r="X484" s="277"/>
      <c r="Y484" s="277"/>
      <c r="Z484" s="277"/>
      <c r="AA484" s="277"/>
      <c r="AB484" s="277"/>
      <c r="AC484" s="277"/>
      <c r="AD484" s="277"/>
      <c r="AE484" s="277"/>
      <c r="AF484" s="277"/>
      <c r="AG484" s="328"/>
      <c r="AH484" s="282" t="s">
        <v>384</v>
      </c>
      <c r="AI484" s="277"/>
      <c r="AJ484" s="277"/>
    </row>
    <row r="485" spans="1:36" x14ac:dyDescent="0.2">
      <c r="A485" s="356"/>
      <c r="B485" s="336"/>
      <c r="C485" s="284" t="s">
        <v>484</v>
      </c>
      <c r="D485" s="284"/>
      <c r="E485" s="284"/>
      <c r="F485" s="284"/>
      <c r="G485" s="284"/>
      <c r="H485" s="284"/>
      <c r="I485" s="284"/>
      <c r="J485" s="284"/>
      <c r="K485" s="284"/>
      <c r="L485" s="357">
        <v>6891.32</v>
      </c>
      <c r="M485" s="373"/>
      <c r="N485" s="359">
        <v>47688</v>
      </c>
      <c r="P485" s="277"/>
      <c r="Q485" s="277"/>
      <c r="R485" s="277"/>
      <c r="S485" s="277"/>
      <c r="T485" s="277"/>
      <c r="U485" s="277"/>
      <c r="V485" s="277"/>
      <c r="W485" s="277"/>
      <c r="X485" s="277"/>
      <c r="Y485" s="277"/>
      <c r="Z485" s="277"/>
      <c r="AA485" s="277"/>
      <c r="AB485" s="277"/>
      <c r="AC485" s="277"/>
      <c r="AD485" s="277"/>
      <c r="AE485" s="277"/>
      <c r="AF485" s="277"/>
      <c r="AG485" s="328"/>
      <c r="AH485" s="282" t="s">
        <v>484</v>
      </c>
      <c r="AI485" s="277"/>
      <c r="AJ485" s="277"/>
    </row>
    <row r="486" spans="1:36" x14ac:dyDescent="0.2">
      <c r="A486" s="356"/>
      <c r="B486" s="336"/>
      <c r="C486" s="284" t="s">
        <v>489</v>
      </c>
      <c r="D486" s="284"/>
      <c r="E486" s="284"/>
      <c r="F486" s="284"/>
      <c r="G486" s="284"/>
      <c r="H486" s="284"/>
      <c r="I486" s="284"/>
      <c r="J486" s="284"/>
      <c r="K486" s="284"/>
      <c r="L486" s="357">
        <v>2127334.2000000002</v>
      </c>
      <c r="M486" s="373"/>
      <c r="N486" s="359">
        <v>18569418</v>
      </c>
      <c r="P486" s="277"/>
      <c r="Q486" s="277"/>
      <c r="R486" s="277"/>
      <c r="S486" s="277"/>
      <c r="T486" s="277"/>
      <c r="U486" s="277"/>
      <c r="V486" s="277"/>
      <c r="W486" s="277"/>
      <c r="X486" s="277"/>
      <c r="Y486" s="277"/>
      <c r="Z486" s="277"/>
      <c r="AA486" s="277"/>
      <c r="AB486" s="277"/>
      <c r="AC486" s="277"/>
      <c r="AD486" s="277"/>
      <c r="AE486" s="277"/>
      <c r="AF486" s="277"/>
      <c r="AG486" s="328"/>
      <c r="AH486" s="282" t="s">
        <v>489</v>
      </c>
      <c r="AI486" s="277"/>
      <c r="AJ486" s="277"/>
    </row>
    <row r="487" spans="1:36" x14ac:dyDescent="0.2">
      <c r="A487" s="356"/>
      <c r="B487" s="336"/>
      <c r="C487" s="284" t="s">
        <v>385</v>
      </c>
      <c r="D487" s="284"/>
      <c r="E487" s="284"/>
      <c r="F487" s="284"/>
      <c r="G487" s="284"/>
      <c r="H487" s="284"/>
      <c r="I487" s="284"/>
      <c r="J487" s="284"/>
      <c r="K487" s="284"/>
      <c r="L487" s="357">
        <v>107079.98</v>
      </c>
      <c r="M487" s="373"/>
      <c r="N487" s="359">
        <v>2322562</v>
      </c>
      <c r="P487" s="277"/>
      <c r="Q487" s="277"/>
      <c r="R487" s="277"/>
      <c r="S487" s="277"/>
      <c r="T487" s="277"/>
      <c r="U487" s="277"/>
      <c r="V487" s="277"/>
      <c r="W487" s="277"/>
      <c r="X487" s="277"/>
      <c r="Y487" s="277"/>
      <c r="Z487" s="277"/>
      <c r="AA487" s="277"/>
      <c r="AB487" s="277"/>
      <c r="AC487" s="277"/>
      <c r="AD487" s="277"/>
      <c r="AE487" s="277"/>
      <c r="AF487" s="277"/>
      <c r="AG487" s="328"/>
      <c r="AH487" s="282" t="s">
        <v>385</v>
      </c>
      <c r="AI487" s="277"/>
      <c r="AJ487" s="277"/>
    </row>
    <row r="488" spans="1:36" x14ac:dyDescent="0.2">
      <c r="A488" s="356"/>
      <c r="B488" s="336"/>
      <c r="C488" s="284" t="s">
        <v>386</v>
      </c>
      <c r="D488" s="284"/>
      <c r="E488" s="284"/>
      <c r="F488" s="284"/>
      <c r="G488" s="284"/>
      <c r="H488" s="284"/>
      <c r="I488" s="284"/>
      <c r="J488" s="284"/>
      <c r="K488" s="284"/>
      <c r="L488" s="357">
        <v>98589.78</v>
      </c>
      <c r="M488" s="373"/>
      <c r="N488" s="359">
        <v>2138412</v>
      </c>
      <c r="P488" s="277"/>
      <c r="Q488" s="277"/>
      <c r="R488" s="277"/>
      <c r="S488" s="277"/>
      <c r="T488" s="277"/>
      <c r="U488" s="277"/>
      <c r="V488" s="277"/>
      <c r="W488" s="277"/>
      <c r="X488" s="277"/>
      <c r="Y488" s="277"/>
      <c r="Z488" s="277"/>
      <c r="AA488" s="277"/>
      <c r="AB488" s="277"/>
      <c r="AC488" s="277"/>
      <c r="AD488" s="277"/>
      <c r="AE488" s="277"/>
      <c r="AF488" s="277"/>
      <c r="AG488" s="328"/>
      <c r="AH488" s="282" t="s">
        <v>386</v>
      </c>
      <c r="AI488" s="277"/>
      <c r="AJ488" s="277"/>
    </row>
    <row r="489" spans="1:36" x14ac:dyDescent="0.2">
      <c r="A489" s="356"/>
      <c r="B489" s="336"/>
      <c r="C489" s="284" t="s">
        <v>387</v>
      </c>
      <c r="D489" s="284"/>
      <c r="E489" s="284"/>
      <c r="F489" s="284"/>
      <c r="G489" s="284"/>
      <c r="H489" s="284"/>
      <c r="I489" s="284"/>
      <c r="J489" s="284"/>
      <c r="K489" s="284"/>
      <c r="L489" s="357">
        <v>51659.69</v>
      </c>
      <c r="M489" s="373"/>
      <c r="N489" s="359">
        <v>1120499</v>
      </c>
      <c r="P489" s="277"/>
      <c r="Q489" s="277"/>
      <c r="R489" s="277"/>
      <c r="S489" s="277"/>
      <c r="T489" s="277"/>
      <c r="U489" s="277"/>
      <c r="V489" s="277"/>
      <c r="W489" s="277"/>
      <c r="X489" s="277"/>
      <c r="Y489" s="277"/>
      <c r="Z489" s="277"/>
      <c r="AA489" s="277"/>
      <c r="AB489" s="277"/>
      <c r="AC489" s="277"/>
      <c r="AD489" s="277"/>
      <c r="AE489" s="277"/>
      <c r="AF489" s="277"/>
      <c r="AG489" s="328"/>
      <c r="AH489" s="282" t="s">
        <v>387</v>
      </c>
      <c r="AI489" s="277"/>
      <c r="AJ489" s="277"/>
    </row>
    <row r="490" spans="1:36" x14ac:dyDescent="0.2">
      <c r="A490" s="356"/>
      <c r="B490" s="336"/>
      <c r="C490" s="284" t="s">
        <v>490</v>
      </c>
      <c r="D490" s="284"/>
      <c r="E490" s="284"/>
      <c r="F490" s="284"/>
      <c r="G490" s="284"/>
      <c r="H490" s="284"/>
      <c r="I490" s="284"/>
      <c r="J490" s="284"/>
      <c r="K490" s="284"/>
      <c r="L490" s="357">
        <v>2072023.51</v>
      </c>
      <c r="M490" s="373"/>
      <c r="N490" s="359">
        <v>18086613</v>
      </c>
      <c r="P490" s="277"/>
      <c r="Q490" s="277"/>
      <c r="R490" s="277"/>
      <c r="S490" s="277"/>
      <c r="T490" s="277"/>
      <c r="U490" s="277"/>
      <c r="V490" s="277"/>
      <c r="W490" s="277"/>
      <c r="X490" s="277"/>
      <c r="Y490" s="277"/>
      <c r="Z490" s="277"/>
      <c r="AA490" s="277"/>
      <c r="AB490" s="277"/>
      <c r="AC490" s="277"/>
      <c r="AD490" s="277"/>
      <c r="AE490" s="277"/>
      <c r="AF490" s="277"/>
      <c r="AG490" s="328"/>
      <c r="AH490" s="282" t="s">
        <v>490</v>
      </c>
      <c r="AI490" s="277"/>
      <c r="AJ490" s="277"/>
    </row>
    <row r="491" spans="1:36" x14ac:dyDescent="0.2">
      <c r="A491" s="356"/>
      <c r="B491" s="336"/>
      <c r="C491" s="284" t="s">
        <v>491</v>
      </c>
      <c r="D491" s="284"/>
      <c r="E491" s="284"/>
      <c r="F491" s="284"/>
      <c r="G491" s="284"/>
      <c r="H491" s="284"/>
      <c r="I491" s="284"/>
      <c r="J491" s="284"/>
      <c r="K491" s="284"/>
      <c r="L491" s="357">
        <v>414404.7</v>
      </c>
      <c r="M491" s="373"/>
      <c r="N491" s="374">
        <v>3617322.6</v>
      </c>
      <c r="P491" s="277"/>
      <c r="Q491" s="277"/>
      <c r="R491" s="277"/>
      <c r="S491" s="277"/>
      <c r="T491" s="277"/>
      <c r="U491" s="277"/>
      <c r="V491" s="277"/>
      <c r="W491" s="277"/>
      <c r="X491" s="277"/>
      <c r="Y491" s="277"/>
      <c r="Z491" s="277"/>
      <c r="AA491" s="277"/>
      <c r="AB491" s="277"/>
      <c r="AC491" s="277"/>
      <c r="AD491" s="277"/>
      <c r="AE491" s="277"/>
      <c r="AF491" s="277"/>
      <c r="AG491" s="328"/>
      <c r="AH491" s="277"/>
      <c r="AI491" s="282" t="s">
        <v>491</v>
      </c>
      <c r="AJ491" s="277"/>
    </row>
    <row r="492" spans="1:36" x14ac:dyDescent="0.2">
      <c r="A492" s="356"/>
      <c r="B492" s="350"/>
      <c r="C492" s="360" t="s">
        <v>492</v>
      </c>
      <c r="D492" s="360"/>
      <c r="E492" s="360"/>
      <c r="F492" s="360"/>
      <c r="G492" s="360"/>
      <c r="H492" s="360"/>
      <c r="I492" s="360"/>
      <c r="J492" s="360"/>
      <c r="K492" s="360"/>
      <c r="L492" s="361">
        <v>2486428.21</v>
      </c>
      <c r="M492" s="375"/>
      <c r="N492" s="376">
        <v>21703935.600000001</v>
      </c>
      <c r="P492" s="277"/>
      <c r="Q492" s="277"/>
      <c r="R492" s="277"/>
      <c r="S492" s="277"/>
      <c r="T492" s="277"/>
      <c r="U492" s="277"/>
      <c r="V492" s="277"/>
      <c r="W492" s="277"/>
      <c r="X492" s="277"/>
      <c r="Y492" s="277"/>
      <c r="Z492" s="277"/>
      <c r="AA492" s="277"/>
      <c r="AB492" s="277"/>
      <c r="AC492" s="277"/>
      <c r="AD492" s="277"/>
      <c r="AE492" s="277"/>
      <c r="AF492" s="277"/>
      <c r="AG492" s="328"/>
      <c r="AH492" s="277"/>
      <c r="AI492" s="277"/>
      <c r="AJ492" s="328" t="s">
        <v>492</v>
      </c>
    </row>
    <row r="493" spans="1:36" x14ac:dyDescent="0.2">
      <c r="A493" s="356"/>
      <c r="B493" s="336"/>
      <c r="C493" s="284" t="s">
        <v>373</v>
      </c>
      <c r="D493" s="284"/>
      <c r="E493" s="284"/>
      <c r="F493" s="284"/>
      <c r="G493" s="284"/>
      <c r="H493" s="284"/>
      <c r="I493" s="284"/>
      <c r="J493" s="284"/>
      <c r="K493" s="284"/>
      <c r="L493" s="357"/>
      <c r="M493" s="373"/>
      <c r="N493" s="359"/>
      <c r="P493" s="277"/>
      <c r="Q493" s="277"/>
      <c r="R493" s="277"/>
      <c r="S493" s="277"/>
      <c r="T493" s="277"/>
      <c r="U493" s="277"/>
      <c r="V493" s="277"/>
      <c r="W493" s="277"/>
      <c r="X493" s="277"/>
      <c r="Y493" s="277"/>
      <c r="Z493" s="277"/>
      <c r="AA493" s="277"/>
      <c r="AB493" s="277"/>
      <c r="AC493" s="277"/>
      <c r="AD493" s="277"/>
      <c r="AE493" s="277"/>
      <c r="AF493" s="277"/>
      <c r="AG493" s="328"/>
      <c r="AH493" s="282" t="s">
        <v>373</v>
      </c>
      <c r="AI493" s="277"/>
      <c r="AJ493" s="328"/>
    </row>
    <row r="494" spans="1:36" x14ac:dyDescent="0.2">
      <c r="A494" s="356"/>
      <c r="B494" s="336"/>
      <c r="C494" s="284" t="s">
        <v>486</v>
      </c>
      <c r="D494" s="284"/>
      <c r="E494" s="284"/>
      <c r="F494" s="284"/>
      <c r="G494" s="284"/>
      <c r="H494" s="284"/>
      <c r="I494" s="284"/>
      <c r="J494" s="284"/>
      <c r="K494" s="284"/>
      <c r="L494" s="357"/>
      <c r="M494" s="373"/>
      <c r="N494" s="359">
        <v>8147442</v>
      </c>
      <c r="P494" s="277"/>
      <c r="Q494" s="277"/>
      <c r="R494" s="277"/>
      <c r="S494" s="277"/>
      <c r="T494" s="277"/>
      <c r="U494" s="277"/>
      <c r="V494" s="277"/>
      <c r="W494" s="277"/>
      <c r="X494" s="277"/>
      <c r="Y494" s="277"/>
      <c r="Z494" s="277"/>
      <c r="AA494" s="277"/>
      <c r="AB494" s="277"/>
      <c r="AC494" s="277"/>
      <c r="AD494" s="277"/>
      <c r="AE494" s="277"/>
      <c r="AF494" s="277"/>
      <c r="AG494" s="328"/>
      <c r="AH494" s="282" t="s">
        <v>486</v>
      </c>
      <c r="AI494" s="277"/>
      <c r="AJ494" s="328"/>
    </row>
    <row r="495" spans="1:36" x14ac:dyDescent="0.2">
      <c r="A495" s="356"/>
      <c r="B495" s="336"/>
      <c r="C495" s="284" t="s">
        <v>487</v>
      </c>
      <c r="D495" s="284"/>
      <c r="E495" s="284"/>
      <c r="F495" s="284"/>
      <c r="G495" s="284"/>
      <c r="H495" s="284"/>
      <c r="I495" s="284"/>
      <c r="J495" s="284"/>
      <c r="K495" s="284"/>
      <c r="L495" s="357"/>
      <c r="M495" s="373"/>
      <c r="N495" s="359">
        <v>47688</v>
      </c>
      <c r="P495" s="277"/>
      <c r="Q495" s="277"/>
      <c r="R495" s="277"/>
      <c r="S495" s="277"/>
      <c r="T495" s="277"/>
      <c r="U495" s="277"/>
      <c r="V495" s="277"/>
      <c r="W495" s="277"/>
      <c r="X495" s="277"/>
      <c r="Y495" s="277"/>
      <c r="Z495" s="277"/>
      <c r="AA495" s="277"/>
      <c r="AB495" s="277"/>
      <c r="AC495" s="277"/>
      <c r="AD495" s="277"/>
      <c r="AE495" s="277"/>
      <c r="AF495" s="277"/>
      <c r="AG495" s="328"/>
      <c r="AH495" s="282" t="s">
        <v>487</v>
      </c>
      <c r="AI495" s="277"/>
      <c r="AJ495" s="328"/>
    </row>
    <row r="496" spans="1:36" ht="1.5" customHeight="1" x14ac:dyDescent="0.2">
      <c r="B496" s="350"/>
      <c r="C496" s="345"/>
      <c r="D496" s="345"/>
      <c r="E496" s="345"/>
      <c r="F496" s="345"/>
      <c r="G496" s="345"/>
      <c r="H496" s="345"/>
      <c r="I496" s="345"/>
      <c r="J496" s="345"/>
      <c r="K496" s="345"/>
      <c r="L496" s="361"/>
      <c r="M496" s="362"/>
      <c r="N496" s="377"/>
      <c r="P496" s="277"/>
      <c r="Q496" s="277"/>
      <c r="R496" s="277"/>
      <c r="S496" s="277"/>
      <c r="T496" s="277"/>
      <c r="U496" s="277"/>
      <c r="V496" s="277"/>
      <c r="W496" s="277"/>
      <c r="X496" s="277"/>
      <c r="Y496" s="277"/>
      <c r="Z496" s="277"/>
      <c r="AA496" s="277"/>
      <c r="AB496" s="277"/>
      <c r="AC496" s="277"/>
      <c r="AD496" s="277"/>
      <c r="AE496" s="277"/>
      <c r="AF496" s="277"/>
      <c r="AG496" s="277"/>
      <c r="AH496" s="277"/>
      <c r="AI496" s="277"/>
      <c r="AJ496" s="277"/>
    </row>
    <row r="497" spans="1:36" ht="53.25" customHeight="1" x14ac:dyDescent="0.2">
      <c r="A497" s="378"/>
      <c r="B497" s="378"/>
      <c r="C497" s="378"/>
      <c r="D497" s="378"/>
      <c r="E497" s="378"/>
      <c r="F497" s="378"/>
      <c r="G497" s="378"/>
      <c r="H497" s="378"/>
      <c r="I497" s="378"/>
      <c r="J497" s="378"/>
      <c r="K497" s="378"/>
      <c r="L497" s="378"/>
      <c r="M497" s="378"/>
      <c r="N497" s="378"/>
      <c r="P497" s="277"/>
      <c r="Q497" s="277"/>
      <c r="R497" s="277"/>
      <c r="S497" s="277"/>
      <c r="T497" s="277"/>
      <c r="U497" s="277"/>
      <c r="V497" s="277"/>
      <c r="W497" s="277"/>
      <c r="X497" s="277"/>
      <c r="Y497" s="277"/>
      <c r="Z497" s="277"/>
      <c r="AA497" s="277"/>
      <c r="AB497" s="277"/>
      <c r="AC497" s="277"/>
      <c r="AD497" s="277"/>
      <c r="AE497" s="277"/>
      <c r="AF497" s="277"/>
      <c r="AG497" s="277"/>
      <c r="AH497" s="277"/>
      <c r="AI497" s="277"/>
      <c r="AJ497" s="277"/>
    </row>
    <row r="498" spans="1:36" x14ac:dyDescent="0.2">
      <c r="B498" s="379" t="s">
        <v>493</v>
      </c>
      <c r="C498" s="380"/>
      <c r="D498" s="380"/>
      <c r="E498" s="380"/>
      <c r="F498" s="380"/>
      <c r="G498" s="380"/>
      <c r="H498" s="380"/>
      <c r="I498" s="380"/>
      <c r="J498" s="380"/>
      <c r="K498" s="380"/>
      <c r="L498" s="380"/>
    </row>
    <row r="499" spans="1:36" ht="13.5" customHeight="1" x14ac:dyDescent="0.2">
      <c r="B499" s="278"/>
      <c r="C499" s="381" t="s">
        <v>494</v>
      </c>
      <c r="D499" s="381"/>
      <c r="E499" s="381"/>
      <c r="F499" s="381"/>
      <c r="G499" s="381"/>
      <c r="H499" s="381"/>
      <c r="I499" s="381"/>
      <c r="J499" s="381"/>
      <c r="K499" s="381"/>
      <c r="L499" s="381"/>
    </row>
    <row r="500" spans="1:36" ht="12.75" customHeight="1" x14ac:dyDescent="0.2">
      <c r="B500" s="379" t="s">
        <v>495</v>
      </c>
      <c r="C500" s="380"/>
      <c r="D500" s="380"/>
      <c r="E500" s="380"/>
      <c r="F500" s="380"/>
      <c r="G500" s="380"/>
      <c r="H500" s="380"/>
      <c r="I500" s="380"/>
      <c r="J500" s="380"/>
      <c r="K500" s="380"/>
      <c r="L500" s="380"/>
    </row>
    <row r="501" spans="1:36" ht="13.5" customHeight="1" x14ac:dyDescent="0.2">
      <c r="C501" s="381" t="s">
        <v>494</v>
      </c>
      <c r="D501" s="381"/>
      <c r="E501" s="381"/>
      <c r="F501" s="381"/>
      <c r="G501" s="381"/>
      <c r="H501" s="381"/>
      <c r="I501" s="381"/>
      <c r="J501" s="381"/>
      <c r="K501" s="381"/>
      <c r="L501" s="381"/>
    </row>
    <row r="503" spans="1:36" x14ac:dyDescent="0.2">
      <c r="B503" s="382"/>
      <c r="D503" s="382"/>
      <c r="F503" s="382"/>
      <c r="P503" s="277"/>
      <c r="Q503" s="277"/>
      <c r="R503" s="277"/>
      <c r="S503" s="277"/>
      <c r="T503" s="277"/>
      <c r="U503" s="277"/>
      <c r="V503" s="277"/>
      <c r="W503" s="277"/>
      <c r="X503" s="277"/>
      <c r="Y503" s="277"/>
      <c r="Z503" s="277"/>
      <c r="AA503" s="277"/>
      <c r="AB503" s="277"/>
      <c r="AC503" s="277"/>
      <c r="AD503" s="277"/>
      <c r="AE503" s="277"/>
      <c r="AF503" s="277"/>
      <c r="AG503" s="277"/>
      <c r="AH503" s="277"/>
      <c r="AI503" s="277"/>
      <c r="AJ503" s="277"/>
    </row>
  </sheetData>
  <mergeCells count="432">
    <mergeCell ref="C500:L500"/>
    <mergeCell ref="C501:L501"/>
    <mergeCell ref="C492:K492"/>
    <mergeCell ref="C493:K493"/>
    <mergeCell ref="C494:K494"/>
    <mergeCell ref="C495:K495"/>
    <mergeCell ref="C498:L498"/>
    <mergeCell ref="C499:L499"/>
    <mergeCell ref="C486:K486"/>
    <mergeCell ref="C487:K487"/>
    <mergeCell ref="C488:K488"/>
    <mergeCell ref="C489:K489"/>
    <mergeCell ref="C490:K490"/>
    <mergeCell ref="C491:K491"/>
    <mergeCell ref="C480:K480"/>
    <mergeCell ref="C481:K481"/>
    <mergeCell ref="C482:K482"/>
    <mergeCell ref="C483:K483"/>
    <mergeCell ref="C484:K484"/>
    <mergeCell ref="C485:K485"/>
    <mergeCell ref="C474:K474"/>
    <mergeCell ref="C475:K475"/>
    <mergeCell ref="C476:K476"/>
    <mergeCell ref="C477:K477"/>
    <mergeCell ref="C478:K478"/>
    <mergeCell ref="C479:K479"/>
    <mergeCell ref="C468:K468"/>
    <mergeCell ref="C469:K469"/>
    <mergeCell ref="C470:K470"/>
    <mergeCell ref="C471:K471"/>
    <mergeCell ref="C472:K472"/>
    <mergeCell ref="C473:K473"/>
    <mergeCell ref="C462:K462"/>
    <mergeCell ref="C463:K463"/>
    <mergeCell ref="C464:K464"/>
    <mergeCell ref="C465:K465"/>
    <mergeCell ref="C466:K466"/>
    <mergeCell ref="C467:K467"/>
    <mergeCell ref="C453:N453"/>
    <mergeCell ref="C454:N454"/>
    <mergeCell ref="C455:E455"/>
    <mergeCell ref="C457:N457"/>
    <mergeCell ref="C458:N458"/>
    <mergeCell ref="C459:N459"/>
    <mergeCell ref="C443:E443"/>
    <mergeCell ref="C445:N445"/>
    <mergeCell ref="C446:N446"/>
    <mergeCell ref="C447:E447"/>
    <mergeCell ref="C449:E449"/>
    <mergeCell ref="C451:E451"/>
    <mergeCell ref="C435:N435"/>
    <mergeCell ref="C436:N436"/>
    <mergeCell ref="C437:E437"/>
    <mergeCell ref="C439:N439"/>
    <mergeCell ref="C440:N440"/>
    <mergeCell ref="C441:E441"/>
    <mergeCell ref="C427:N427"/>
    <mergeCell ref="C428:N428"/>
    <mergeCell ref="C429:E429"/>
    <mergeCell ref="C431:N431"/>
    <mergeCell ref="C432:N432"/>
    <mergeCell ref="C433:E433"/>
    <mergeCell ref="C419:N419"/>
    <mergeCell ref="C420:E420"/>
    <mergeCell ref="C422:N422"/>
    <mergeCell ref="C423:N423"/>
    <mergeCell ref="C424:N424"/>
    <mergeCell ref="C425:E425"/>
    <mergeCell ref="C412:E412"/>
    <mergeCell ref="C413:E413"/>
    <mergeCell ref="C414:E414"/>
    <mergeCell ref="C415:E415"/>
    <mergeCell ref="C417:N417"/>
    <mergeCell ref="C418:N418"/>
    <mergeCell ref="C406:E406"/>
    <mergeCell ref="C407:E407"/>
    <mergeCell ref="C408:E408"/>
    <mergeCell ref="C409:E409"/>
    <mergeCell ref="C410:E410"/>
    <mergeCell ref="C411:E411"/>
    <mergeCell ref="C399:N399"/>
    <mergeCell ref="C400:E400"/>
    <mergeCell ref="C402:N402"/>
    <mergeCell ref="C403:N403"/>
    <mergeCell ref="C404:E404"/>
    <mergeCell ref="C405:N405"/>
    <mergeCell ref="C390:E390"/>
    <mergeCell ref="C392:E392"/>
    <mergeCell ref="C394:N394"/>
    <mergeCell ref="C395:N395"/>
    <mergeCell ref="C396:E396"/>
    <mergeCell ref="C398:N398"/>
    <mergeCell ref="C384:E384"/>
    <mergeCell ref="C385:E385"/>
    <mergeCell ref="C386:E386"/>
    <mergeCell ref="C387:E387"/>
    <mergeCell ref="C388:E388"/>
    <mergeCell ref="C389:E389"/>
    <mergeCell ref="C378:N378"/>
    <mergeCell ref="C379:E379"/>
    <mergeCell ref="C380:E380"/>
    <mergeCell ref="C381:E381"/>
    <mergeCell ref="C382:E382"/>
    <mergeCell ref="C383:E383"/>
    <mergeCell ref="C371:E371"/>
    <mergeCell ref="C372:E372"/>
    <mergeCell ref="C373:E373"/>
    <mergeCell ref="C375:N375"/>
    <mergeCell ref="C376:N376"/>
    <mergeCell ref="C377:E377"/>
    <mergeCell ref="C365:E365"/>
    <mergeCell ref="C366:E366"/>
    <mergeCell ref="C367:E367"/>
    <mergeCell ref="C368:E368"/>
    <mergeCell ref="C369:E369"/>
    <mergeCell ref="C370:E370"/>
    <mergeCell ref="C359:E359"/>
    <mergeCell ref="C360:E360"/>
    <mergeCell ref="C361:E361"/>
    <mergeCell ref="C362:E362"/>
    <mergeCell ref="C363:N363"/>
    <mergeCell ref="C364:E364"/>
    <mergeCell ref="C353:E353"/>
    <mergeCell ref="C354:E354"/>
    <mergeCell ref="C355:E355"/>
    <mergeCell ref="C356:E356"/>
    <mergeCell ref="C357:E357"/>
    <mergeCell ref="C358:E358"/>
    <mergeCell ref="C347:E347"/>
    <mergeCell ref="C348:E348"/>
    <mergeCell ref="C349:E349"/>
    <mergeCell ref="C350:E350"/>
    <mergeCell ref="C351:E351"/>
    <mergeCell ref="C352:E352"/>
    <mergeCell ref="C341:E341"/>
    <mergeCell ref="C342:E342"/>
    <mergeCell ref="C343:E343"/>
    <mergeCell ref="C344:E344"/>
    <mergeCell ref="C345:E345"/>
    <mergeCell ref="C346:E346"/>
    <mergeCell ref="C335:E335"/>
    <mergeCell ref="C336:E336"/>
    <mergeCell ref="C337:E337"/>
    <mergeCell ref="C338:E338"/>
    <mergeCell ref="C339:E339"/>
    <mergeCell ref="C340:E340"/>
    <mergeCell ref="C328:E328"/>
    <mergeCell ref="C329:E329"/>
    <mergeCell ref="C330:E330"/>
    <mergeCell ref="C331:E331"/>
    <mergeCell ref="C333:N333"/>
    <mergeCell ref="C334:N334"/>
    <mergeCell ref="C322:E322"/>
    <mergeCell ref="C323:E323"/>
    <mergeCell ref="C324:E324"/>
    <mergeCell ref="C325:E325"/>
    <mergeCell ref="C326:E326"/>
    <mergeCell ref="C327:E327"/>
    <mergeCell ref="C316:E316"/>
    <mergeCell ref="C317:N317"/>
    <mergeCell ref="C318:N318"/>
    <mergeCell ref="C319:N319"/>
    <mergeCell ref="C320:E320"/>
    <mergeCell ref="C321:E321"/>
    <mergeCell ref="C309:N309"/>
    <mergeCell ref="C310:E310"/>
    <mergeCell ref="C312:N312"/>
    <mergeCell ref="C313:N313"/>
    <mergeCell ref="C314:N314"/>
    <mergeCell ref="A315:N315"/>
    <mergeCell ref="C300:N300"/>
    <mergeCell ref="C301:N301"/>
    <mergeCell ref="C302:E302"/>
    <mergeCell ref="C304:E304"/>
    <mergeCell ref="C306:E306"/>
    <mergeCell ref="C308:N308"/>
    <mergeCell ref="C291:N291"/>
    <mergeCell ref="C292:E292"/>
    <mergeCell ref="C294:N294"/>
    <mergeCell ref="C295:N295"/>
    <mergeCell ref="C296:E296"/>
    <mergeCell ref="C298:E298"/>
    <mergeCell ref="C283:N283"/>
    <mergeCell ref="C284:E284"/>
    <mergeCell ref="C286:N286"/>
    <mergeCell ref="C287:N287"/>
    <mergeCell ref="C288:E288"/>
    <mergeCell ref="C290:N290"/>
    <mergeCell ref="C275:E275"/>
    <mergeCell ref="C277:N277"/>
    <mergeCell ref="C278:N278"/>
    <mergeCell ref="C279:N279"/>
    <mergeCell ref="C280:E280"/>
    <mergeCell ref="C282:N282"/>
    <mergeCell ref="C268:E268"/>
    <mergeCell ref="C269:E269"/>
    <mergeCell ref="C270:E270"/>
    <mergeCell ref="C272:N272"/>
    <mergeCell ref="C273:N273"/>
    <mergeCell ref="C274:N274"/>
    <mergeCell ref="C262:E262"/>
    <mergeCell ref="C263:E263"/>
    <mergeCell ref="C264:E264"/>
    <mergeCell ref="C265:E265"/>
    <mergeCell ref="C266:E266"/>
    <mergeCell ref="C267:E267"/>
    <mergeCell ref="C255:E255"/>
    <mergeCell ref="C257:N257"/>
    <mergeCell ref="C258:N258"/>
    <mergeCell ref="C259:E259"/>
    <mergeCell ref="C260:N260"/>
    <mergeCell ref="C261:E261"/>
    <mergeCell ref="C247:E247"/>
    <mergeCell ref="C249:N249"/>
    <mergeCell ref="C250:N250"/>
    <mergeCell ref="C251:E251"/>
    <mergeCell ref="C253:N253"/>
    <mergeCell ref="C254:N254"/>
    <mergeCell ref="C240:E240"/>
    <mergeCell ref="C241:E241"/>
    <mergeCell ref="C242:E242"/>
    <mergeCell ref="C243:E243"/>
    <mergeCell ref="C244:E244"/>
    <mergeCell ref="C245:E245"/>
    <mergeCell ref="C234:E234"/>
    <mergeCell ref="C235:E235"/>
    <mergeCell ref="C236:E236"/>
    <mergeCell ref="C237:E237"/>
    <mergeCell ref="C238:E238"/>
    <mergeCell ref="C239:E239"/>
    <mergeCell ref="C228:E228"/>
    <mergeCell ref="C229:E229"/>
    <mergeCell ref="C230:E230"/>
    <mergeCell ref="C231:E231"/>
    <mergeCell ref="C232:E232"/>
    <mergeCell ref="C233:N233"/>
    <mergeCell ref="C222:E222"/>
    <mergeCell ref="C223:E223"/>
    <mergeCell ref="C224:E224"/>
    <mergeCell ref="C225:E225"/>
    <mergeCell ref="C226:E226"/>
    <mergeCell ref="C227:E227"/>
    <mergeCell ref="C216:E216"/>
    <mergeCell ref="C217:E217"/>
    <mergeCell ref="C218:E218"/>
    <mergeCell ref="C219:E219"/>
    <mergeCell ref="C220:E220"/>
    <mergeCell ref="C221:E221"/>
    <mergeCell ref="C210:E210"/>
    <mergeCell ref="C211:E211"/>
    <mergeCell ref="C212:E212"/>
    <mergeCell ref="C213:E213"/>
    <mergeCell ref="C214:E214"/>
    <mergeCell ref="C215:E215"/>
    <mergeCell ref="C204:N204"/>
    <mergeCell ref="C205:E205"/>
    <mergeCell ref="C206:E206"/>
    <mergeCell ref="C207:E207"/>
    <mergeCell ref="C208:E208"/>
    <mergeCell ref="C209:E209"/>
    <mergeCell ref="C197:E197"/>
    <mergeCell ref="C198:E198"/>
    <mergeCell ref="C199:E199"/>
    <mergeCell ref="C200:E200"/>
    <mergeCell ref="C201:E201"/>
    <mergeCell ref="C203:N203"/>
    <mergeCell ref="C191:E191"/>
    <mergeCell ref="C192:E192"/>
    <mergeCell ref="C193:E193"/>
    <mergeCell ref="C194:E194"/>
    <mergeCell ref="C195:E195"/>
    <mergeCell ref="C196:E196"/>
    <mergeCell ref="A185:N185"/>
    <mergeCell ref="C186:E186"/>
    <mergeCell ref="C187:N187"/>
    <mergeCell ref="C188:N188"/>
    <mergeCell ref="C189:N189"/>
    <mergeCell ref="C190:E190"/>
    <mergeCell ref="C178:N178"/>
    <mergeCell ref="C179:N179"/>
    <mergeCell ref="C180:E180"/>
    <mergeCell ref="C182:N182"/>
    <mergeCell ref="C183:N183"/>
    <mergeCell ref="C184:N184"/>
    <mergeCell ref="C168:E168"/>
    <mergeCell ref="C170:N170"/>
    <mergeCell ref="C171:N171"/>
    <mergeCell ref="C172:E172"/>
    <mergeCell ref="C174:E174"/>
    <mergeCell ref="C176:E176"/>
    <mergeCell ref="C160:N160"/>
    <mergeCell ref="C161:N161"/>
    <mergeCell ref="C162:E162"/>
    <mergeCell ref="C164:N164"/>
    <mergeCell ref="C165:N165"/>
    <mergeCell ref="C166:E166"/>
    <mergeCell ref="C152:N152"/>
    <mergeCell ref="C153:N153"/>
    <mergeCell ref="C154:E154"/>
    <mergeCell ref="C156:N156"/>
    <mergeCell ref="C157:N157"/>
    <mergeCell ref="C158:E158"/>
    <mergeCell ref="C144:N144"/>
    <mergeCell ref="C145:E145"/>
    <mergeCell ref="C147:N147"/>
    <mergeCell ref="C148:N148"/>
    <mergeCell ref="C149:N149"/>
    <mergeCell ref="C150:E150"/>
    <mergeCell ref="C137:E137"/>
    <mergeCell ref="C138:E138"/>
    <mergeCell ref="C139:E139"/>
    <mergeCell ref="C140:E140"/>
    <mergeCell ref="C142:N142"/>
    <mergeCell ref="C143:N143"/>
    <mergeCell ref="C131:E131"/>
    <mergeCell ref="C132:E132"/>
    <mergeCell ref="C133:E133"/>
    <mergeCell ref="C134:E134"/>
    <mergeCell ref="C135:E135"/>
    <mergeCell ref="C136:E136"/>
    <mergeCell ref="C124:N124"/>
    <mergeCell ref="C125:E125"/>
    <mergeCell ref="C127:N127"/>
    <mergeCell ref="C128:N128"/>
    <mergeCell ref="C129:E129"/>
    <mergeCell ref="C130:N130"/>
    <mergeCell ref="C115:E115"/>
    <mergeCell ref="C117:E117"/>
    <mergeCell ref="C119:N119"/>
    <mergeCell ref="C120:N120"/>
    <mergeCell ref="C121:E121"/>
    <mergeCell ref="C123:N123"/>
    <mergeCell ref="C109:E109"/>
    <mergeCell ref="C110:E110"/>
    <mergeCell ref="C111:E111"/>
    <mergeCell ref="C112:E112"/>
    <mergeCell ref="C113:E113"/>
    <mergeCell ref="C114:E114"/>
    <mergeCell ref="C103:N103"/>
    <mergeCell ref="C104:E104"/>
    <mergeCell ref="C105:E105"/>
    <mergeCell ref="C106:E106"/>
    <mergeCell ref="C107:E107"/>
    <mergeCell ref="C108:E108"/>
    <mergeCell ref="C96:E96"/>
    <mergeCell ref="C97:E97"/>
    <mergeCell ref="C98:E98"/>
    <mergeCell ref="C100:N100"/>
    <mergeCell ref="C101:N101"/>
    <mergeCell ref="C102:E102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N88"/>
    <mergeCell ref="C89:E89"/>
    <mergeCell ref="C78:E78"/>
    <mergeCell ref="C79:E79"/>
    <mergeCell ref="C80:E80"/>
    <mergeCell ref="C81:E81"/>
    <mergeCell ref="C82:E82"/>
    <mergeCell ref="C83:E83"/>
    <mergeCell ref="C72:E72"/>
    <mergeCell ref="C73:E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60:E60"/>
    <mergeCell ref="C61:E61"/>
    <mergeCell ref="C62:E62"/>
    <mergeCell ref="C63:E63"/>
    <mergeCell ref="C64:E64"/>
    <mergeCell ref="C65:E65"/>
    <mergeCell ref="C53:E53"/>
    <mergeCell ref="C54:E54"/>
    <mergeCell ref="C55:E55"/>
    <mergeCell ref="C56:E56"/>
    <mergeCell ref="C58:N58"/>
    <mergeCell ref="C59:N59"/>
    <mergeCell ref="C47:E47"/>
    <mergeCell ref="C48:E48"/>
    <mergeCell ref="C49:E49"/>
    <mergeCell ref="C50:E50"/>
    <mergeCell ref="C51:E51"/>
    <mergeCell ref="C52:E52"/>
    <mergeCell ref="C41:E41"/>
    <mergeCell ref="C42:N42"/>
    <mergeCell ref="C43:N43"/>
    <mergeCell ref="C44:N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8"/>
  <sheetViews>
    <sheetView topLeftCell="A75" workbookViewId="0">
      <selection activeCell="F97" sqref="F97"/>
    </sheetView>
  </sheetViews>
  <sheetFormatPr defaultColWidth="9.140625" defaultRowHeight="11.25" x14ac:dyDescent="0.2"/>
  <cols>
    <col min="1" max="1" width="8.140625" style="277" customWidth="1"/>
    <col min="2" max="2" width="20.140625" style="277" customWidth="1"/>
    <col min="3" max="4" width="10.42578125" style="277" customWidth="1"/>
    <col min="5" max="5" width="13.28515625" style="277" customWidth="1"/>
    <col min="6" max="6" width="8.5703125" style="277" customWidth="1"/>
    <col min="7" max="7" width="7.85546875" style="277" customWidth="1"/>
    <col min="8" max="8" width="8.42578125" style="277" customWidth="1"/>
    <col min="9" max="9" width="8.7109375" style="277" customWidth="1"/>
    <col min="10" max="10" width="9.28515625" style="277" customWidth="1"/>
    <col min="11" max="11" width="8.5703125" style="277" customWidth="1"/>
    <col min="12" max="12" width="10" style="277" customWidth="1"/>
    <col min="13" max="13" width="6" style="277" customWidth="1"/>
    <col min="14" max="14" width="9.7109375" style="277" customWidth="1"/>
    <col min="15" max="15" width="9.140625" style="277" customWidth="1"/>
    <col min="16" max="16" width="49.140625" style="282" hidden="1" customWidth="1"/>
    <col min="17" max="17" width="42.42578125" style="282" hidden="1" customWidth="1"/>
    <col min="18" max="18" width="99.7109375" style="282" hidden="1" customWidth="1"/>
    <col min="19" max="22" width="138.42578125" style="282" hidden="1" customWidth="1"/>
    <col min="23" max="27" width="34.140625" style="282" hidden="1" customWidth="1"/>
    <col min="28" max="30" width="110.140625" style="282" hidden="1" customWidth="1"/>
    <col min="31" max="34" width="84.42578125" style="282" hidden="1" customWidth="1"/>
    <col min="35" max="16384" width="9.140625" style="277"/>
  </cols>
  <sheetData>
    <row r="1" spans="1:20" s="277" customFormat="1" x14ac:dyDescent="0.2">
      <c r="N1" s="278" t="s">
        <v>229</v>
      </c>
    </row>
    <row r="2" spans="1:20" s="277" customFormat="1" x14ac:dyDescent="0.2">
      <c r="N2" s="278" t="s">
        <v>230</v>
      </c>
    </row>
    <row r="3" spans="1:20" s="277" customFormat="1" ht="8.25" customHeight="1" x14ac:dyDescent="0.2">
      <c r="N3" s="278"/>
    </row>
    <row r="4" spans="1:20" s="277" customFormat="1" ht="14.25" customHeight="1" x14ac:dyDescent="0.2">
      <c r="A4" s="279" t="s">
        <v>231</v>
      </c>
      <c r="B4" s="279"/>
      <c r="C4" s="279"/>
      <c r="D4" s="280"/>
      <c r="K4" s="279" t="s">
        <v>232</v>
      </c>
      <c r="L4" s="279"/>
      <c r="M4" s="279"/>
      <c r="N4" s="279"/>
    </row>
    <row r="5" spans="1:20" s="277" customFormat="1" ht="12" customHeight="1" x14ac:dyDescent="0.2">
      <c r="A5" s="281"/>
      <c r="B5" s="281"/>
      <c r="C5" s="281"/>
      <c r="D5" s="281"/>
      <c r="E5" s="282"/>
      <c r="J5" s="283"/>
      <c r="K5" s="283"/>
      <c r="L5" s="283"/>
      <c r="M5" s="283"/>
      <c r="N5" s="283"/>
    </row>
    <row r="6" spans="1:20" s="277" customFormat="1" x14ac:dyDescent="0.2">
      <c r="A6" s="284"/>
      <c r="B6" s="284"/>
      <c r="C6" s="284"/>
      <c r="D6" s="284"/>
      <c r="J6" s="284"/>
      <c r="K6" s="284"/>
      <c r="L6" s="284"/>
      <c r="M6" s="284"/>
      <c r="N6" s="284"/>
      <c r="P6" s="282" t="s">
        <v>233</v>
      </c>
      <c r="Q6" s="282" t="s">
        <v>233</v>
      </c>
    </row>
    <row r="7" spans="1:20" s="277" customFormat="1" ht="17.25" customHeight="1" x14ac:dyDescent="0.2">
      <c r="A7" s="285"/>
      <c r="B7" s="286"/>
      <c r="C7" s="282"/>
      <c r="D7" s="282"/>
      <c r="J7" s="285"/>
      <c r="K7" s="285"/>
      <c r="L7" s="285"/>
      <c r="M7" s="285"/>
      <c r="N7" s="286"/>
    </row>
    <row r="8" spans="1:20" s="277" customFormat="1" ht="16.5" customHeight="1" x14ac:dyDescent="0.2">
      <c r="A8" s="277" t="s">
        <v>234</v>
      </c>
      <c r="B8" s="287"/>
      <c r="C8" s="287"/>
      <c r="D8" s="287"/>
      <c r="L8" s="287"/>
      <c r="M8" s="287"/>
      <c r="N8" s="278" t="s">
        <v>234</v>
      </c>
    </row>
    <row r="9" spans="1:20" s="277" customFormat="1" ht="15.75" customHeight="1" x14ac:dyDescent="0.2">
      <c r="F9" s="288"/>
    </row>
    <row r="10" spans="1:20" s="277" customFormat="1" ht="45" x14ac:dyDescent="0.2">
      <c r="A10" s="289" t="s">
        <v>235</v>
      </c>
      <c r="B10" s="287"/>
      <c r="D10" s="284" t="s">
        <v>236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R10" s="282" t="s">
        <v>236</v>
      </c>
    </row>
    <row r="11" spans="1:20" s="277" customFormat="1" ht="15" customHeight="1" x14ac:dyDescent="0.2">
      <c r="A11" s="290" t="s">
        <v>237</v>
      </c>
      <c r="D11" s="285" t="s">
        <v>238</v>
      </c>
      <c r="E11" s="285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20" s="277" customFormat="1" ht="8.25" customHeight="1" x14ac:dyDescent="0.2">
      <c r="A12" s="290"/>
      <c r="F12" s="287"/>
      <c r="G12" s="287"/>
      <c r="H12" s="287"/>
      <c r="I12" s="287"/>
      <c r="J12" s="287"/>
      <c r="K12" s="287"/>
      <c r="L12" s="287"/>
      <c r="M12" s="287"/>
      <c r="N12" s="287"/>
    </row>
    <row r="13" spans="1:20" s="277" customFormat="1" x14ac:dyDescent="0.2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S13" s="282" t="s">
        <v>233</v>
      </c>
    </row>
    <row r="14" spans="1:20" s="277" customFormat="1" x14ac:dyDescent="0.2">
      <c r="A14" s="293" t="s">
        <v>9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</row>
    <row r="15" spans="1:20" s="277" customFormat="1" ht="8.25" customHeight="1" x14ac:dyDescent="0.2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</row>
    <row r="16" spans="1:20" s="277" customFormat="1" x14ac:dyDescent="0.2">
      <c r="A16" s="295" t="s">
        <v>239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T16" s="282" t="s">
        <v>233</v>
      </c>
    </row>
    <row r="17" spans="1:21" s="277" customFormat="1" x14ac:dyDescent="0.2">
      <c r="A17" s="293" t="s">
        <v>240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21" s="277" customFormat="1" ht="24" customHeight="1" x14ac:dyDescent="0.25">
      <c r="A18" s="296" t="s">
        <v>705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</row>
    <row r="19" spans="1:21" s="277" customFormat="1" ht="8.25" customHeigh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</row>
    <row r="20" spans="1:21" s="277" customFormat="1" ht="11.25" customHeight="1" x14ac:dyDescent="0.2">
      <c r="A20" s="298" t="s">
        <v>706</v>
      </c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U20" s="282" t="s">
        <v>707</v>
      </c>
    </row>
    <row r="21" spans="1:21" s="277" customFormat="1" ht="13.5" customHeight="1" x14ac:dyDescent="0.2">
      <c r="A21" s="293" t="s">
        <v>244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</row>
    <row r="22" spans="1:21" s="277" customFormat="1" ht="15" customHeight="1" x14ac:dyDescent="0.2">
      <c r="A22" s="277" t="s">
        <v>245</v>
      </c>
      <c r="B22" s="299" t="s">
        <v>246</v>
      </c>
      <c r="C22" s="277" t="s">
        <v>247</v>
      </c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21" s="277" customFormat="1" ht="18" customHeight="1" x14ac:dyDescent="0.2">
      <c r="A23" s="277" t="s">
        <v>248</v>
      </c>
      <c r="B23" s="300"/>
      <c r="C23" s="300"/>
      <c r="D23" s="300"/>
      <c r="E23" s="300"/>
      <c r="F23" s="300"/>
      <c r="G23" s="282"/>
      <c r="H23" s="282"/>
      <c r="I23" s="282"/>
      <c r="J23" s="282"/>
      <c r="K23" s="282"/>
      <c r="L23" s="282"/>
      <c r="M23" s="282"/>
      <c r="N23" s="282"/>
    </row>
    <row r="24" spans="1:21" s="277" customFormat="1" x14ac:dyDescent="0.2">
      <c r="B24" s="301" t="s">
        <v>249</v>
      </c>
      <c r="C24" s="301"/>
      <c r="D24" s="301"/>
      <c r="E24" s="301"/>
      <c r="F24" s="301"/>
      <c r="G24" s="302"/>
      <c r="H24" s="302"/>
      <c r="I24" s="302"/>
      <c r="J24" s="302"/>
      <c r="K24" s="302"/>
      <c r="L24" s="302"/>
      <c r="M24" s="303"/>
      <c r="N24" s="302"/>
    </row>
    <row r="25" spans="1:21" s="277" customFormat="1" ht="9.75" customHeight="1" x14ac:dyDescent="0.2"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21" s="277" customFormat="1" x14ac:dyDescent="0.2">
      <c r="A26" s="305" t="s">
        <v>250</v>
      </c>
      <c r="D26" s="306" t="s">
        <v>251</v>
      </c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21" s="277" customFormat="1" ht="9.75" customHeight="1" x14ac:dyDescent="0.2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21" s="277" customFormat="1" ht="12.75" customHeight="1" x14ac:dyDescent="0.2">
      <c r="A28" s="305" t="s">
        <v>252</v>
      </c>
      <c r="C28" s="308">
        <v>590.61</v>
      </c>
      <c r="D28" s="309" t="s">
        <v>708</v>
      </c>
      <c r="E28" s="290" t="s">
        <v>254</v>
      </c>
      <c r="L28" s="310"/>
      <c r="M28" s="310"/>
    </row>
    <row r="29" spans="1:21" s="277" customFormat="1" ht="12.75" customHeight="1" x14ac:dyDescent="0.2">
      <c r="B29" s="277" t="s">
        <v>255</v>
      </c>
      <c r="C29" s="311"/>
      <c r="D29" s="312"/>
      <c r="E29" s="290"/>
    </row>
    <row r="30" spans="1:21" s="277" customFormat="1" ht="12.75" customHeight="1" x14ac:dyDescent="0.2">
      <c r="B30" s="277" t="s">
        <v>119</v>
      </c>
      <c r="C30" s="308">
        <v>0</v>
      </c>
      <c r="D30" s="309" t="s">
        <v>256</v>
      </c>
      <c r="E30" s="290" t="s">
        <v>254</v>
      </c>
      <c r="G30" s="277" t="s">
        <v>257</v>
      </c>
      <c r="L30" s="308">
        <v>54.96</v>
      </c>
      <c r="M30" s="309" t="s">
        <v>709</v>
      </c>
      <c r="N30" s="290" t="s">
        <v>254</v>
      </c>
    </row>
    <row r="31" spans="1:21" s="277" customFormat="1" ht="12.75" customHeight="1" x14ac:dyDescent="0.2">
      <c r="B31" s="277" t="s">
        <v>16</v>
      </c>
      <c r="C31" s="308">
        <v>144.03</v>
      </c>
      <c r="D31" s="313" t="s">
        <v>710</v>
      </c>
      <c r="E31" s="290" t="s">
        <v>254</v>
      </c>
      <c r="G31" s="277" t="s">
        <v>260</v>
      </c>
      <c r="L31" s="314"/>
      <c r="M31" s="314">
        <v>231.64</v>
      </c>
      <c r="N31" s="290" t="s">
        <v>261</v>
      </c>
    </row>
    <row r="32" spans="1:21" s="277" customFormat="1" ht="12.75" customHeight="1" x14ac:dyDescent="0.2">
      <c r="B32" s="277" t="s">
        <v>262</v>
      </c>
      <c r="C32" s="308">
        <v>361.28</v>
      </c>
      <c r="D32" s="313" t="s">
        <v>711</v>
      </c>
      <c r="E32" s="290" t="s">
        <v>254</v>
      </c>
      <c r="G32" s="277" t="s">
        <v>264</v>
      </c>
      <c r="L32" s="314"/>
      <c r="M32" s="314">
        <v>0.24</v>
      </c>
      <c r="N32" s="290" t="s">
        <v>261</v>
      </c>
    </row>
    <row r="33" spans="1:27" s="277" customFormat="1" ht="12.75" customHeight="1" x14ac:dyDescent="0.2">
      <c r="B33" s="277" t="s">
        <v>265</v>
      </c>
      <c r="C33" s="308">
        <v>0</v>
      </c>
      <c r="D33" s="309" t="s">
        <v>256</v>
      </c>
      <c r="E33" s="290" t="s">
        <v>254</v>
      </c>
      <c r="G33" s="277" t="s">
        <v>266</v>
      </c>
      <c r="L33" s="315"/>
      <c r="M33" s="315"/>
    </row>
    <row r="34" spans="1:27" s="277" customFormat="1" ht="9.75" customHeight="1" x14ac:dyDescent="0.2">
      <c r="A34" s="316"/>
    </row>
    <row r="35" spans="1:27" s="277" customFormat="1" ht="36" customHeight="1" x14ac:dyDescent="0.2">
      <c r="A35" s="317" t="s">
        <v>65</v>
      </c>
      <c r="B35" s="317" t="s">
        <v>267</v>
      </c>
      <c r="C35" s="317" t="s">
        <v>116</v>
      </c>
      <c r="D35" s="317"/>
      <c r="E35" s="317"/>
      <c r="F35" s="317" t="s">
        <v>268</v>
      </c>
      <c r="G35" s="317" t="s">
        <v>269</v>
      </c>
      <c r="H35" s="317"/>
      <c r="I35" s="317"/>
      <c r="J35" s="317" t="s">
        <v>270</v>
      </c>
      <c r="K35" s="317"/>
      <c r="L35" s="317"/>
      <c r="M35" s="317" t="s">
        <v>271</v>
      </c>
      <c r="N35" s="317" t="s">
        <v>272</v>
      </c>
    </row>
    <row r="36" spans="1:27" s="277" customFormat="1" ht="36.7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27" s="277" customFormat="1" ht="45" x14ac:dyDescent="0.2">
      <c r="A37" s="317"/>
      <c r="B37" s="317"/>
      <c r="C37" s="317"/>
      <c r="D37" s="317"/>
      <c r="E37" s="317"/>
      <c r="F37" s="317"/>
      <c r="G37" s="318" t="s">
        <v>273</v>
      </c>
      <c r="H37" s="318" t="s">
        <v>274</v>
      </c>
      <c r="I37" s="318" t="s">
        <v>275</v>
      </c>
      <c r="J37" s="318" t="s">
        <v>273</v>
      </c>
      <c r="K37" s="318" t="s">
        <v>274</v>
      </c>
      <c r="L37" s="318" t="s">
        <v>121</v>
      </c>
      <c r="M37" s="317"/>
      <c r="N37" s="317"/>
    </row>
    <row r="38" spans="1:27" s="277" customFormat="1" x14ac:dyDescent="0.2">
      <c r="A38" s="319">
        <v>1</v>
      </c>
      <c r="B38" s="319">
        <v>2</v>
      </c>
      <c r="C38" s="320">
        <v>3</v>
      </c>
      <c r="D38" s="320"/>
      <c r="E38" s="320"/>
      <c r="F38" s="319">
        <v>4</v>
      </c>
      <c r="G38" s="319">
        <v>5</v>
      </c>
      <c r="H38" s="319">
        <v>6</v>
      </c>
      <c r="I38" s="319">
        <v>7</v>
      </c>
      <c r="J38" s="319">
        <v>8</v>
      </c>
      <c r="K38" s="319">
        <v>9</v>
      </c>
      <c r="L38" s="319">
        <v>10</v>
      </c>
      <c r="M38" s="319">
        <v>11</v>
      </c>
      <c r="N38" s="319">
        <v>12</v>
      </c>
    </row>
    <row r="39" spans="1:27" s="277" customFormat="1" ht="12" x14ac:dyDescent="0.2">
      <c r="A39" s="321" t="s">
        <v>276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3"/>
      <c r="V39" s="324" t="s">
        <v>276</v>
      </c>
    </row>
    <row r="40" spans="1:27" s="277" customFormat="1" ht="112.5" x14ac:dyDescent="0.2">
      <c r="A40" s="329" t="s">
        <v>278</v>
      </c>
      <c r="B40" s="330" t="s">
        <v>712</v>
      </c>
      <c r="C40" s="331" t="s">
        <v>713</v>
      </c>
      <c r="D40" s="331"/>
      <c r="E40" s="331"/>
      <c r="F40" s="332" t="s">
        <v>714</v>
      </c>
      <c r="G40" s="332"/>
      <c r="H40" s="332"/>
      <c r="I40" s="332" t="s">
        <v>278</v>
      </c>
      <c r="J40" s="333"/>
      <c r="K40" s="332"/>
      <c r="L40" s="333"/>
      <c r="M40" s="332"/>
      <c r="N40" s="334"/>
      <c r="V40" s="324"/>
      <c r="W40" s="328" t="s">
        <v>713</v>
      </c>
    </row>
    <row r="41" spans="1:27" s="277" customFormat="1" ht="12" x14ac:dyDescent="0.2">
      <c r="A41" s="335"/>
      <c r="B41" s="336" t="s">
        <v>278</v>
      </c>
      <c r="C41" s="284" t="s">
        <v>126</v>
      </c>
      <c r="D41" s="284"/>
      <c r="E41" s="284"/>
      <c r="F41" s="337"/>
      <c r="G41" s="337"/>
      <c r="H41" s="337"/>
      <c r="I41" s="337"/>
      <c r="J41" s="338">
        <v>434.7</v>
      </c>
      <c r="K41" s="337"/>
      <c r="L41" s="338">
        <v>434.7</v>
      </c>
      <c r="M41" s="337" t="s">
        <v>282</v>
      </c>
      <c r="N41" s="339">
        <v>9429</v>
      </c>
      <c r="V41" s="324"/>
      <c r="W41" s="328"/>
      <c r="X41" s="282" t="s">
        <v>126</v>
      </c>
    </row>
    <row r="42" spans="1:27" s="277" customFormat="1" ht="12" x14ac:dyDescent="0.2">
      <c r="A42" s="335"/>
      <c r="B42" s="336" t="s">
        <v>287</v>
      </c>
      <c r="C42" s="284" t="s">
        <v>288</v>
      </c>
      <c r="D42" s="284"/>
      <c r="E42" s="284"/>
      <c r="F42" s="337"/>
      <c r="G42" s="337"/>
      <c r="H42" s="337"/>
      <c r="I42" s="337"/>
      <c r="J42" s="338">
        <v>8.69</v>
      </c>
      <c r="K42" s="337"/>
      <c r="L42" s="338">
        <v>8.69</v>
      </c>
      <c r="M42" s="337" t="s">
        <v>289</v>
      </c>
      <c r="N42" s="339">
        <v>60</v>
      </c>
      <c r="V42" s="324"/>
      <c r="W42" s="328"/>
      <c r="X42" s="282" t="s">
        <v>288</v>
      </c>
    </row>
    <row r="43" spans="1:27" s="277" customFormat="1" ht="12" x14ac:dyDescent="0.2">
      <c r="A43" s="335"/>
      <c r="B43" s="336"/>
      <c r="C43" s="284" t="s">
        <v>290</v>
      </c>
      <c r="D43" s="284"/>
      <c r="E43" s="284"/>
      <c r="F43" s="337" t="s">
        <v>291</v>
      </c>
      <c r="G43" s="337" t="s">
        <v>662</v>
      </c>
      <c r="H43" s="337"/>
      <c r="I43" s="337" t="s">
        <v>662</v>
      </c>
      <c r="J43" s="338"/>
      <c r="K43" s="337"/>
      <c r="L43" s="338"/>
      <c r="M43" s="337"/>
      <c r="N43" s="339"/>
      <c r="V43" s="324"/>
      <c r="W43" s="328"/>
      <c r="Y43" s="282" t="s">
        <v>290</v>
      </c>
    </row>
    <row r="44" spans="1:27" s="277" customFormat="1" ht="12" x14ac:dyDescent="0.2">
      <c r="A44" s="335"/>
      <c r="B44" s="336"/>
      <c r="C44" s="340" t="s">
        <v>295</v>
      </c>
      <c r="D44" s="340"/>
      <c r="E44" s="340"/>
      <c r="F44" s="341"/>
      <c r="G44" s="341"/>
      <c r="H44" s="341"/>
      <c r="I44" s="341"/>
      <c r="J44" s="342">
        <v>443.39</v>
      </c>
      <c r="K44" s="341"/>
      <c r="L44" s="342">
        <v>443.39</v>
      </c>
      <c r="M44" s="341"/>
      <c r="N44" s="343"/>
      <c r="V44" s="324"/>
      <c r="W44" s="328"/>
      <c r="Z44" s="282" t="s">
        <v>295</v>
      </c>
    </row>
    <row r="45" spans="1:27" s="277" customFormat="1" ht="12" x14ac:dyDescent="0.2">
      <c r="A45" s="335"/>
      <c r="B45" s="336"/>
      <c r="C45" s="284" t="s">
        <v>296</v>
      </c>
      <c r="D45" s="284"/>
      <c r="E45" s="284"/>
      <c r="F45" s="337"/>
      <c r="G45" s="337"/>
      <c r="H45" s="337"/>
      <c r="I45" s="337"/>
      <c r="J45" s="338"/>
      <c r="K45" s="337"/>
      <c r="L45" s="338">
        <v>434.7</v>
      </c>
      <c r="M45" s="337"/>
      <c r="N45" s="339">
        <v>9429</v>
      </c>
      <c r="V45" s="324"/>
      <c r="W45" s="328"/>
      <c r="Y45" s="282" t="s">
        <v>296</v>
      </c>
    </row>
    <row r="46" spans="1:27" s="277" customFormat="1" ht="33.75" x14ac:dyDescent="0.2">
      <c r="A46" s="335"/>
      <c r="B46" s="336" t="s">
        <v>297</v>
      </c>
      <c r="C46" s="284" t="s">
        <v>298</v>
      </c>
      <c r="D46" s="284"/>
      <c r="E46" s="284"/>
      <c r="F46" s="337" t="s">
        <v>299</v>
      </c>
      <c r="G46" s="337" t="s">
        <v>300</v>
      </c>
      <c r="H46" s="337"/>
      <c r="I46" s="337" t="s">
        <v>300</v>
      </c>
      <c r="J46" s="338"/>
      <c r="K46" s="337"/>
      <c r="L46" s="338">
        <v>412.97</v>
      </c>
      <c r="M46" s="337"/>
      <c r="N46" s="339">
        <v>8958</v>
      </c>
      <c r="V46" s="324"/>
      <c r="W46" s="328"/>
      <c r="Y46" s="282" t="s">
        <v>298</v>
      </c>
    </row>
    <row r="47" spans="1:27" s="277" customFormat="1" ht="33.75" x14ac:dyDescent="0.2">
      <c r="A47" s="335"/>
      <c r="B47" s="336" t="s">
        <v>301</v>
      </c>
      <c r="C47" s="284" t="s">
        <v>302</v>
      </c>
      <c r="D47" s="284"/>
      <c r="E47" s="284"/>
      <c r="F47" s="337" t="s">
        <v>299</v>
      </c>
      <c r="G47" s="337" t="s">
        <v>303</v>
      </c>
      <c r="H47" s="337"/>
      <c r="I47" s="337" t="s">
        <v>303</v>
      </c>
      <c r="J47" s="338"/>
      <c r="K47" s="337"/>
      <c r="L47" s="338">
        <v>230.39</v>
      </c>
      <c r="M47" s="337"/>
      <c r="N47" s="339">
        <v>4997</v>
      </c>
      <c r="V47" s="324"/>
      <c r="W47" s="328"/>
      <c r="Y47" s="282" t="s">
        <v>302</v>
      </c>
    </row>
    <row r="48" spans="1:27" s="277" customFormat="1" ht="12" x14ac:dyDescent="0.2">
      <c r="A48" s="344"/>
      <c r="B48" s="345"/>
      <c r="C48" s="331" t="s">
        <v>304</v>
      </c>
      <c r="D48" s="331"/>
      <c r="E48" s="331"/>
      <c r="F48" s="332"/>
      <c r="G48" s="332"/>
      <c r="H48" s="332"/>
      <c r="I48" s="332"/>
      <c r="J48" s="333"/>
      <c r="K48" s="332"/>
      <c r="L48" s="333">
        <v>1086.75</v>
      </c>
      <c r="M48" s="341"/>
      <c r="N48" s="334">
        <v>23444</v>
      </c>
      <c r="V48" s="324"/>
      <c r="W48" s="328"/>
      <c r="AA48" s="328" t="s">
        <v>304</v>
      </c>
    </row>
    <row r="49" spans="1:29" s="277" customFormat="1" ht="56.25" x14ac:dyDescent="0.2">
      <c r="A49" s="329" t="s">
        <v>283</v>
      </c>
      <c r="B49" s="330" t="s">
        <v>715</v>
      </c>
      <c r="C49" s="331" t="s">
        <v>716</v>
      </c>
      <c r="D49" s="331"/>
      <c r="E49" s="331"/>
      <c r="F49" s="332" t="s">
        <v>717</v>
      </c>
      <c r="G49" s="332"/>
      <c r="H49" s="332"/>
      <c r="I49" s="332" t="s">
        <v>283</v>
      </c>
      <c r="J49" s="333"/>
      <c r="K49" s="332"/>
      <c r="L49" s="333"/>
      <c r="M49" s="332"/>
      <c r="N49" s="334"/>
      <c r="V49" s="324"/>
      <c r="W49" s="328" t="s">
        <v>716</v>
      </c>
      <c r="AA49" s="328"/>
    </row>
    <row r="50" spans="1:29" s="277" customFormat="1" ht="12" x14ac:dyDescent="0.2">
      <c r="A50" s="335"/>
      <c r="B50" s="336" t="s">
        <v>278</v>
      </c>
      <c r="C50" s="284" t="s">
        <v>126</v>
      </c>
      <c r="D50" s="284"/>
      <c r="E50" s="284"/>
      <c r="F50" s="337"/>
      <c r="G50" s="337"/>
      <c r="H50" s="337"/>
      <c r="I50" s="337"/>
      <c r="J50" s="338">
        <v>101.58</v>
      </c>
      <c r="K50" s="337"/>
      <c r="L50" s="338">
        <v>203.16</v>
      </c>
      <c r="M50" s="337" t="s">
        <v>282</v>
      </c>
      <c r="N50" s="339">
        <v>4407</v>
      </c>
      <c r="V50" s="324"/>
      <c r="W50" s="328"/>
      <c r="X50" s="282" t="s">
        <v>126</v>
      </c>
      <c r="AA50" s="328"/>
    </row>
    <row r="51" spans="1:29" s="277" customFormat="1" ht="12" x14ac:dyDescent="0.2">
      <c r="A51" s="335"/>
      <c r="B51" s="336" t="s">
        <v>283</v>
      </c>
      <c r="C51" s="284" t="s">
        <v>127</v>
      </c>
      <c r="D51" s="284"/>
      <c r="E51" s="284"/>
      <c r="F51" s="337"/>
      <c r="G51" s="337"/>
      <c r="H51" s="337"/>
      <c r="I51" s="337"/>
      <c r="J51" s="338">
        <v>0.39</v>
      </c>
      <c r="K51" s="337"/>
      <c r="L51" s="338">
        <v>0.78</v>
      </c>
      <c r="M51" s="337" t="s">
        <v>284</v>
      </c>
      <c r="N51" s="339">
        <v>7</v>
      </c>
      <c r="V51" s="324"/>
      <c r="W51" s="328"/>
      <c r="X51" s="282" t="s">
        <v>127</v>
      </c>
      <c r="AA51" s="328"/>
    </row>
    <row r="52" spans="1:29" s="277" customFormat="1" ht="12" x14ac:dyDescent="0.2">
      <c r="A52" s="335"/>
      <c r="B52" s="336" t="s">
        <v>287</v>
      </c>
      <c r="C52" s="284" t="s">
        <v>288</v>
      </c>
      <c r="D52" s="284"/>
      <c r="E52" s="284"/>
      <c r="F52" s="337"/>
      <c r="G52" s="337"/>
      <c r="H52" s="337"/>
      <c r="I52" s="337"/>
      <c r="J52" s="338">
        <v>2.0299999999999998</v>
      </c>
      <c r="K52" s="337"/>
      <c r="L52" s="338">
        <v>4.0599999999999996</v>
      </c>
      <c r="M52" s="337" t="s">
        <v>289</v>
      </c>
      <c r="N52" s="339">
        <v>28</v>
      </c>
      <c r="V52" s="324"/>
      <c r="W52" s="328"/>
      <c r="X52" s="282" t="s">
        <v>288</v>
      </c>
      <c r="AA52" s="328"/>
    </row>
    <row r="53" spans="1:29" s="277" customFormat="1" ht="12" x14ac:dyDescent="0.2">
      <c r="A53" s="335"/>
      <c r="B53" s="336"/>
      <c r="C53" s="284" t="s">
        <v>290</v>
      </c>
      <c r="D53" s="284"/>
      <c r="E53" s="284"/>
      <c r="F53" s="337" t="s">
        <v>291</v>
      </c>
      <c r="G53" s="337" t="s">
        <v>718</v>
      </c>
      <c r="H53" s="337"/>
      <c r="I53" s="337" t="s">
        <v>719</v>
      </c>
      <c r="J53" s="338"/>
      <c r="K53" s="337"/>
      <c r="L53" s="338"/>
      <c r="M53" s="337"/>
      <c r="N53" s="339"/>
      <c r="V53" s="324"/>
      <c r="W53" s="328"/>
      <c r="Y53" s="282" t="s">
        <v>290</v>
      </c>
      <c r="AA53" s="328"/>
    </row>
    <row r="54" spans="1:29" s="277" customFormat="1" ht="12" x14ac:dyDescent="0.2">
      <c r="A54" s="335"/>
      <c r="B54" s="336"/>
      <c r="C54" s="340" t="s">
        <v>295</v>
      </c>
      <c r="D54" s="340"/>
      <c r="E54" s="340"/>
      <c r="F54" s="341"/>
      <c r="G54" s="341"/>
      <c r="H54" s="341"/>
      <c r="I54" s="341"/>
      <c r="J54" s="342">
        <v>104</v>
      </c>
      <c r="K54" s="341"/>
      <c r="L54" s="342">
        <v>208</v>
      </c>
      <c r="M54" s="341"/>
      <c r="N54" s="343"/>
      <c r="V54" s="324"/>
      <c r="W54" s="328"/>
      <c r="Z54" s="282" t="s">
        <v>295</v>
      </c>
      <c r="AA54" s="328"/>
    </row>
    <row r="55" spans="1:29" s="277" customFormat="1" ht="12" x14ac:dyDescent="0.2">
      <c r="A55" s="335"/>
      <c r="B55" s="336"/>
      <c r="C55" s="284" t="s">
        <v>296</v>
      </c>
      <c r="D55" s="284"/>
      <c r="E55" s="284"/>
      <c r="F55" s="337"/>
      <c r="G55" s="337"/>
      <c r="H55" s="337"/>
      <c r="I55" s="337"/>
      <c r="J55" s="338"/>
      <c r="K55" s="337"/>
      <c r="L55" s="338">
        <v>203.16</v>
      </c>
      <c r="M55" s="337"/>
      <c r="N55" s="339">
        <v>4407</v>
      </c>
      <c r="V55" s="324"/>
      <c r="W55" s="328"/>
      <c r="Y55" s="282" t="s">
        <v>296</v>
      </c>
      <c r="AA55" s="328"/>
    </row>
    <row r="56" spans="1:29" s="277" customFormat="1" ht="33.75" x14ac:dyDescent="0.2">
      <c r="A56" s="335"/>
      <c r="B56" s="336" t="s">
        <v>297</v>
      </c>
      <c r="C56" s="284" t="s">
        <v>298</v>
      </c>
      <c r="D56" s="284"/>
      <c r="E56" s="284"/>
      <c r="F56" s="337" t="s">
        <v>299</v>
      </c>
      <c r="G56" s="337" t="s">
        <v>300</v>
      </c>
      <c r="H56" s="337"/>
      <c r="I56" s="337" t="s">
        <v>300</v>
      </c>
      <c r="J56" s="338"/>
      <c r="K56" s="337"/>
      <c r="L56" s="338">
        <v>193</v>
      </c>
      <c r="M56" s="337"/>
      <c r="N56" s="339">
        <v>4187</v>
      </c>
      <c r="V56" s="324"/>
      <c r="W56" s="328"/>
      <c r="Y56" s="282" t="s">
        <v>298</v>
      </c>
      <c r="AA56" s="328"/>
    </row>
    <row r="57" spans="1:29" s="277" customFormat="1" ht="33.75" x14ac:dyDescent="0.2">
      <c r="A57" s="335"/>
      <c r="B57" s="336" t="s">
        <v>301</v>
      </c>
      <c r="C57" s="284" t="s">
        <v>302</v>
      </c>
      <c r="D57" s="284"/>
      <c r="E57" s="284"/>
      <c r="F57" s="337" t="s">
        <v>299</v>
      </c>
      <c r="G57" s="337" t="s">
        <v>303</v>
      </c>
      <c r="H57" s="337"/>
      <c r="I57" s="337" t="s">
        <v>303</v>
      </c>
      <c r="J57" s="338"/>
      <c r="K57" s="337"/>
      <c r="L57" s="338">
        <v>107.67</v>
      </c>
      <c r="M57" s="337"/>
      <c r="N57" s="339">
        <v>2336</v>
      </c>
      <c r="V57" s="324"/>
      <c r="W57" s="328"/>
      <c r="Y57" s="282" t="s">
        <v>302</v>
      </c>
      <c r="AA57" s="328"/>
    </row>
    <row r="58" spans="1:29" s="277" customFormat="1" ht="12" x14ac:dyDescent="0.2">
      <c r="A58" s="344"/>
      <c r="B58" s="345"/>
      <c r="C58" s="331" t="s">
        <v>304</v>
      </c>
      <c r="D58" s="331"/>
      <c r="E58" s="331"/>
      <c r="F58" s="332"/>
      <c r="G58" s="332"/>
      <c r="H58" s="332"/>
      <c r="I58" s="332"/>
      <c r="J58" s="333"/>
      <c r="K58" s="332"/>
      <c r="L58" s="333">
        <v>508.67</v>
      </c>
      <c r="M58" s="341"/>
      <c r="N58" s="334">
        <v>10965</v>
      </c>
      <c r="V58" s="324"/>
      <c r="W58" s="328"/>
      <c r="AA58" s="328" t="s">
        <v>304</v>
      </c>
    </row>
    <row r="59" spans="1:29" s="277" customFormat="1" ht="90" x14ac:dyDescent="0.2">
      <c r="A59" s="329" t="s">
        <v>720</v>
      </c>
      <c r="B59" s="330" t="s">
        <v>721</v>
      </c>
      <c r="C59" s="407" t="s">
        <v>722</v>
      </c>
      <c r="D59" s="331"/>
      <c r="E59" s="331"/>
      <c r="F59" s="332" t="s">
        <v>394</v>
      </c>
      <c r="G59" s="332"/>
      <c r="H59" s="332"/>
      <c r="I59" s="332" t="s">
        <v>283</v>
      </c>
      <c r="J59" s="333">
        <v>178500</v>
      </c>
      <c r="K59" s="332" t="s">
        <v>395</v>
      </c>
      <c r="L59" s="333">
        <v>52208.67</v>
      </c>
      <c r="M59" s="332" t="s">
        <v>289</v>
      </c>
      <c r="N59" s="334">
        <v>361284</v>
      </c>
      <c r="V59" s="324"/>
      <c r="W59" s="328" t="s">
        <v>722</v>
      </c>
      <c r="AA59" s="328"/>
    </row>
    <row r="60" spans="1:29" s="277" customFormat="1" ht="12" x14ac:dyDescent="0.2">
      <c r="A60" s="344"/>
      <c r="B60" s="345"/>
      <c r="C60" s="289" t="s">
        <v>396</v>
      </c>
      <c r="D60" s="364"/>
      <c r="E60" s="364"/>
      <c r="F60" s="349"/>
      <c r="G60" s="349"/>
      <c r="H60" s="349"/>
      <c r="I60" s="349"/>
      <c r="J60" s="365"/>
      <c r="K60" s="349"/>
      <c r="L60" s="365"/>
      <c r="M60" s="366"/>
      <c r="N60" s="367"/>
      <c r="V60" s="324"/>
      <c r="W60" s="328"/>
      <c r="AA60" s="328"/>
    </row>
    <row r="61" spans="1:29" s="277" customFormat="1" ht="12" x14ac:dyDescent="0.2">
      <c r="A61" s="346"/>
      <c r="B61" s="347"/>
      <c r="C61" s="284" t="s">
        <v>723</v>
      </c>
      <c r="D61" s="284"/>
      <c r="E61" s="284"/>
      <c r="F61" s="284"/>
      <c r="G61" s="284"/>
      <c r="H61" s="284"/>
      <c r="I61" s="284"/>
      <c r="J61" s="284"/>
      <c r="K61" s="284"/>
      <c r="L61" s="284"/>
      <c r="M61" s="284"/>
      <c r="N61" s="348"/>
      <c r="V61" s="324"/>
      <c r="W61" s="328"/>
      <c r="AA61" s="328"/>
      <c r="AB61" s="282" t="s">
        <v>723</v>
      </c>
    </row>
    <row r="62" spans="1:29" s="277" customFormat="1" ht="22.5" x14ac:dyDescent="0.2">
      <c r="A62" s="368"/>
      <c r="B62" s="336" t="s">
        <v>397</v>
      </c>
      <c r="C62" s="284" t="s">
        <v>398</v>
      </c>
      <c r="D62" s="284"/>
      <c r="E62" s="284"/>
      <c r="F62" s="284"/>
      <c r="G62" s="284"/>
      <c r="H62" s="284"/>
      <c r="I62" s="284"/>
      <c r="J62" s="284"/>
      <c r="K62" s="284"/>
      <c r="L62" s="284"/>
      <c r="M62" s="284"/>
      <c r="N62" s="348"/>
      <c r="V62" s="324"/>
      <c r="W62" s="328"/>
      <c r="AA62" s="328"/>
      <c r="AC62" s="282" t="s">
        <v>398</v>
      </c>
    </row>
    <row r="63" spans="1:29" s="277" customFormat="1" ht="22.5" x14ac:dyDescent="0.2">
      <c r="A63" s="329" t="s">
        <v>287</v>
      </c>
      <c r="B63" s="330" t="s">
        <v>724</v>
      </c>
      <c r="C63" s="331" t="s">
        <v>725</v>
      </c>
      <c r="D63" s="331"/>
      <c r="E63" s="331"/>
      <c r="F63" s="332" t="s">
        <v>717</v>
      </c>
      <c r="G63" s="332"/>
      <c r="H63" s="332"/>
      <c r="I63" s="332" t="s">
        <v>283</v>
      </c>
      <c r="J63" s="333"/>
      <c r="K63" s="332"/>
      <c r="L63" s="333"/>
      <c r="M63" s="332"/>
      <c r="N63" s="334"/>
      <c r="V63" s="324"/>
      <c r="W63" s="328" t="s">
        <v>725</v>
      </c>
      <c r="AA63" s="328"/>
    </row>
    <row r="64" spans="1:29" s="277" customFormat="1" ht="12" x14ac:dyDescent="0.2">
      <c r="A64" s="335"/>
      <c r="B64" s="336" t="s">
        <v>278</v>
      </c>
      <c r="C64" s="284" t="s">
        <v>126</v>
      </c>
      <c r="D64" s="284"/>
      <c r="E64" s="284"/>
      <c r="F64" s="337"/>
      <c r="G64" s="337"/>
      <c r="H64" s="337"/>
      <c r="I64" s="337"/>
      <c r="J64" s="338">
        <v>13.42</v>
      </c>
      <c r="K64" s="337"/>
      <c r="L64" s="338">
        <v>26.84</v>
      </c>
      <c r="M64" s="337" t="s">
        <v>282</v>
      </c>
      <c r="N64" s="339">
        <v>582</v>
      </c>
      <c r="V64" s="324"/>
      <c r="W64" s="328"/>
      <c r="X64" s="282" t="s">
        <v>126</v>
      </c>
      <c r="AA64" s="328"/>
    </row>
    <row r="65" spans="1:30" s="277" customFormat="1" ht="12" x14ac:dyDescent="0.2">
      <c r="A65" s="335"/>
      <c r="B65" s="336" t="s">
        <v>287</v>
      </c>
      <c r="C65" s="284" t="s">
        <v>288</v>
      </c>
      <c r="D65" s="284"/>
      <c r="E65" s="284"/>
      <c r="F65" s="337"/>
      <c r="G65" s="337"/>
      <c r="H65" s="337"/>
      <c r="I65" s="337"/>
      <c r="J65" s="338">
        <v>0.27</v>
      </c>
      <c r="K65" s="337"/>
      <c r="L65" s="338">
        <v>0.54</v>
      </c>
      <c r="M65" s="337" t="s">
        <v>289</v>
      </c>
      <c r="N65" s="339">
        <v>4</v>
      </c>
      <c r="V65" s="324"/>
      <c r="W65" s="328"/>
      <c r="X65" s="282" t="s">
        <v>288</v>
      </c>
      <c r="AA65" s="328"/>
    </row>
    <row r="66" spans="1:30" s="277" customFormat="1" ht="12" x14ac:dyDescent="0.2">
      <c r="A66" s="335"/>
      <c r="B66" s="336"/>
      <c r="C66" s="284" t="s">
        <v>290</v>
      </c>
      <c r="D66" s="284"/>
      <c r="E66" s="284"/>
      <c r="F66" s="337" t="s">
        <v>291</v>
      </c>
      <c r="G66" s="337" t="s">
        <v>726</v>
      </c>
      <c r="H66" s="337"/>
      <c r="I66" s="337" t="s">
        <v>727</v>
      </c>
      <c r="J66" s="338"/>
      <c r="K66" s="337"/>
      <c r="L66" s="338"/>
      <c r="M66" s="337"/>
      <c r="N66" s="339"/>
      <c r="V66" s="324"/>
      <c r="W66" s="328"/>
      <c r="Y66" s="282" t="s">
        <v>290</v>
      </c>
      <c r="AA66" s="328"/>
    </row>
    <row r="67" spans="1:30" s="277" customFormat="1" ht="12" x14ac:dyDescent="0.2">
      <c r="A67" s="335"/>
      <c r="B67" s="336"/>
      <c r="C67" s="340" t="s">
        <v>295</v>
      </c>
      <c r="D67" s="340"/>
      <c r="E67" s="340"/>
      <c r="F67" s="341"/>
      <c r="G67" s="341"/>
      <c r="H67" s="341"/>
      <c r="I67" s="341"/>
      <c r="J67" s="342">
        <v>13.69</v>
      </c>
      <c r="K67" s="341"/>
      <c r="L67" s="342">
        <v>27.38</v>
      </c>
      <c r="M67" s="341"/>
      <c r="N67" s="343"/>
      <c r="V67" s="324"/>
      <c r="W67" s="328"/>
      <c r="Z67" s="282" t="s">
        <v>295</v>
      </c>
      <c r="AA67" s="328"/>
    </row>
    <row r="68" spans="1:30" s="277" customFormat="1" ht="12" x14ac:dyDescent="0.2">
      <c r="A68" s="335"/>
      <c r="B68" s="336"/>
      <c r="C68" s="284" t="s">
        <v>296</v>
      </c>
      <c r="D68" s="284"/>
      <c r="E68" s="284"/>
      <c r="F68" s="337"/>
      <c r="G68" s="337"/>
      <c r="H68" s="337"/>
      <c r="I68" s="337"/>
      <c r="J68" s="338"/>
      <c r="K68" s="337"/>
      <c r="L68" s="338">
        <v>26.84</v>
      </c>
      <c r="M68" s="337"/>
      <c r="N68" s="339">
        <v>582</v>
      </c>
      <c r="V68" s="324"/>
      <c r="W68" s="328"/>
      <c r="Y68" s="282" t="s">
        <v>296</v>
      </c>
      <c r="AA68" s="328"/>
    </row>
    <row r="69" spans="1:30" s="277" customFormat="1" ht="33.75" x14ac:dyDescent="0.2">
      <c r="A69" s="335"/>
      <c r="B69" s="336" t="s">
        <v>297</v>
      </c>
      <c r="C69" s="284" t="s">
        <v>298</v>
      </c>
      <c r="D69" s="284"/>
      <c r="E69" s="284"/>
      <c r="F69" s="337" t="s">
        <v>299</v>
      </c>
      <c r="G69" s="337" t="s">
        <v>300</v>
      </c>
      <c r="H69" s="337"/>
      <c r="I69" s="337" t="s">
        <v>300</v>
      </c>
      <c r="J69" s="338"/>
      <c r="K69" s="337"/>
      <c r="L69" s="338">
        <v>25.5</v>
      </c>
      <c r="M69" s="337"/>
      <c r="N69" s="339">
        <v>553</v>
      </c>
      <c r="V69" s="324"/>
      <c r="W69" s="328"/>
      <c r="Y69" s="282" t="s">
        <v>298</v>
      </c>
      <c r="AA69" s="328"/>
    </row>
    <row r="70" spans="1:30" s="277" customFormat="1" ht="33.75" x14ac:dyDescent="0.2">
      <c r="A70" s="335"/>
      <c r="B70" s="336" t="s">
        <v>301</v>
      </c>
      <c r="C70" s="284" t="s">
        <v>302</v>
      </c>
      <c r="D70" s="284"/>
      <c r="E70" s="284"/>
      <c r="F70" s="337" t="s">
        <v>299</v>
      </c>
      <c r="G70" s="337" t="s">
        <v>303</v>
      </c>
      <c r="H70" s="337"/>
      <c r="I70" s="337" t="s">
        <v>303</v>
      </c>
      <c r="J70" s="338"/>
      <c r="K70" s="337"/>
      <c r="L70" s="338">
        <v>14.23</v>
      </c>
      <c r="M70" s="337"/>
      <c r="N70" s="339">
        <v>308</v>
      </c>
      <c r="V70" s="324"/>
      <c r="W70" s="328"/>
      <c r="Y70" s="282" t="s">
        <v>302</v>
      </c>
      <c r="AA70" s="328"/>
    </row>
    <row r="71" spans="1:30" s="277" customFormat="1" ht="12" x14ac:dyDescent="0.2">
      <c r="A71" s="344"/>
      <c r="B71" s="345"/>
      <c r="C71" s="331" t="s">
        <v>304</v>
      </c>
      <c r="D71" s="331"/>
      <c r="E71" s="331"/>
      <c r="F71" s="332"/>
      <c r="G71" s="332"/>
      <c r="H71" s="332"/>
      <c r="I71" s="332"/>
      <c r="J71" s="333"/>
      <c r="K71" s="332"/>
      <c r="L71" s="333">
        <v>67.11</v>
      </c>
      <c r="M71" s="341"/>
      <c r="N71" s="334">
        <v>1447</v>
      </c>
      <c r="V71" s="324"/>
      <c r="W71" s="328"/>
      <c r="AA71" s="328" t="s">
        <v>304</v>
      </c>
    </row>
    <row r="72" spans="1:30" s="277" customFormat="1" ht="22.5" x14ac:dyDescent="0.2">
      <c r="A72" s="329" t="s">
        <v>323</v>
      </c>
      <c r="B72" s="330" t="s">
        <v>349</v>
      </c>
      <c r="C72" s="331" t="s">
        <v>350</v>
      </c>
      <c r="D72" s="331"/>
      <c r="E72" s="331"/>
      <c r="F72" s="332" t="s">
        <v>351</v>
      </c>
      <c r="G72" s="332"/>
      <c r="H72" s="332"/>
      <c r="I72" s="332" t="s">
        <v>283</v>
      </c>
      <c r="J72" s="333"/>
      <c r="K72" s="332"/>
      <c r="L72" s="333"/>
      <c r="M72" s="332"/>
      <c r="N72" s="334"/>
      <c r="V72" s="324"/>
      <c r="W72" s="328" t="s">
        <v>350</v>
      </c>
      <c r="AA72" s="328"/>
    </row>
    <row r="73" spans="1:30" s="277" customFormat="1" ht="12" x14ac:dyDescent="0.2">
      <c r="A73" s="346"/>
      <c r="B73" s="347"/>
      <c r="C73" s="284" t="s">
        <v>728</v>
      </c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348"/>
      <c r="V73" s="324"/>
      <c r="W73" s="328"/>
      <c r="AA73" s="328"/>
      <c r="AD73" s="282" t="s">
        <v>728</v>
      </c>
    </row>
    <row r="74" spans="1:30" s="277" customFormat="1" ht="12" x14ac:dyDescent="0.2">
      <c r="A74" s="335"/>
      <c r="B74" s="336" t="s">
        <v>278</v>
      </c>
      <c r="C74" s="284" t="s">
        <v>126</v>
      </c>
      <c r="D74" s="284"/>
      <c r="E74" s="284"/>
      <c r="F74" s="337"/>
      <c r="G74" s="337"/>
      <c r="H74" s="337"/>
      <c r="I74" s="337"/>
      <c r="J74" s="338">
        <v>373.26</v>
      </c>
      <c r="K74" s="337"/>
      <c r="L74" s="338">
        <v>746.52</v>
      </c>
      <c r="M74" s="337" t="s">
        <v>282</v>
      </c>
      <c r="N74" s="339">
        <v>16192</v>
      </c>
      <c r="V74" s="324"/>
      <c r="W74" s="328"/>
      <c r="X74" s="282" t="s">
        <v>126</v>
      </c>
      <c r="AA74" s="328"/>
    </row>
    <row r="75" spans="1:30" s="277" customFormat="1" ht="12" x14ac:dyDescent="0.2">
      <c r="A75" s="335"/>
      <c r="B75" s="336" t="s">
        <v>283</v>
      </c>
      <c r="C75" s="284" t="s">
        <v>127</v>
      </c>
      <c r="D75" s="284"/>
      <c r="E75" s="284"/>
      <c r="F75" s="337"/>
      <c r="G75" s="337"/>
      <c r="H75" s="337"/>
      <c r="I75" s="337"/>
      <c r="J75" s="338">
        <v>11.06</v>
      </c>
      <c r="K75" s="337"/>
      <c r="L75" s="338">
        <v>22.12</v>
      </c>
      <c r="M75" s="337" t="s">
        <v>284</v>
      </c>
      <c r="N75" s="339">
        <v>192</v>
      </c>
      <c r="V75" s="324"/>
      <c r="W75" s="328"/>
      <c r="X75" s="282" t="s">
        <v>127</v>
      </c>
      <c r="AA75" s="328"/>
    </row>
    <row r="76" spans="1:30" s="277" customFormat="1" ht="12" x14ac:dyDescent="0.2">
      <c r="A76" s="335"/>
      <c r="B76" s="336" t="s">
        <v>285</v>
      </c>
      <c r="C76" s="284" t="s">
        <v>286</v>
      </c>
      <c r="D76" s="284"/>
      <c r="E76" s="284"/>
      <c r="F76" s="337"/>
      <c r="G76" s="337"/>
      <c r="H76" s="337"/>
      <c r="I76" s="337"/>
      <c r="J76" s="338">
        <v>1.51</v>
      </c>
      <c r="K76" s="337"/>
      <c r="L76" s="338">
        <v>3.02</v>
      </c>
      <c r="M76" s="337" t="s">
        <v>282</v>
      </c>
      <c r="N76" s="339">
        <v>66</v>
      </c>
      <c r="V76" s="324"/>
      <c r="W76" s="328"/>
      <c r="X76" s="282" t="s">
        <v>286</v>
      </c>
      <c r="AA76" s="328"/>
    </row>
    <row r="77" spans="1:30" s="277" customFormat="1" ht="12" x14ac:dyDescent="0.2">
      <c r="A77" s="335"/>
      <c r="B77" s="336" t="s">
        <v>287</v>
      </c>
      <c r="C77" s="284" t="s">
        <v>288</v>
      </c>
      <c r="D77" s="284"/>
      <c r="E77" s="284"/>
      <c r="F77" s="337"/>
      <c r="G77" s="337"/>
      <c r="H77" s="337"/>
      <c r="I77" s="337"/>
      <c r="J77" s="338">
        <v>95.63</v>
      </c>
      <c r="K77" s="337"/>
      <c r="L77" s="338">
        <v>191.26</v>
      </c>
      <c r="M77" s="337" t="s">
        <v>289</v>
      </c>
      <c r="N77" s="339">
        <v>1324</v>
      </c>
      <c r="V77" s="324"/>
      <c r="W77" s="328"/>
      <c r="X77" s="282" t="s">
        <v>288</v>
      </c>
      <c r="AA77" s="328"/>
    </row>
    <row r="78" spans="1:30" s="277" customFormat="1" ht="12" x14ac:dyDescent="0.2">
      <c r="A78" s="335"/>
      <c r="B78" s="336"/>
      <c r="C78" s="284" t="s">
        <v>290</v>
      </c>
      <c r="D78" s="284"/>
      <c r="E78" s="284"/>
      <c r="F78" s="337" t="s">
        <v>291</v>
      </c>
      <c r="G78" s="337" t="s">
        <v>354</v>
      </c>
      <c r="H78" s="337"/>
      <c r="I78" s="337" t="s">
        <v>729</v>
      </c>
      <c r="J78" s="338"/>
      <c r="K78" s="337"/>
      <c r="L78" s="338"/>
      <c r="M78" s="337"/>
      <c r="N78" s="339"/>
      <c r="V78" s="324"/>
      <c r="W78" s="328"/>
      <c r="Y78" s="282" t="s">
        <v>290</v>
      </c>
      <c r="AA78" s="328"/>
    </row>
    <row r="79" spans="1:30" s="277" customFormat="1" ht="12" x14ac:dyDescent="0.2">
      <c r="A79" s="335"/>
      <c r="B79" s="336"/>
      <c r="C79" s="284" t="s">
        <v>293</v>
      </c>
      <c r="D79" s="284"/>
      <c r="E79" s="284"/>
      <c r="F79" s="337" t="s">
        <v>291</v>
      </c>
      <c r="G79" s="337" t="s">
        <v>329</v>
      </c>
      <c r="H79" s="337"/>
      <c r="I79" s="337" t="s">
        <v>730</v>
      </c>
      <c r="J79" s="338"/>
      <c r="K79" s="337"/>
      <c r="L79" s="338"/>
      <c r="M79" s="337"/>
      <c r="N79" s="339"/>
      <c r="V79" s="324"/>
      <c r="W79" s="328"/>
      <c r="Y79" s="282" t="s">
        <v>293</v>
      </c>
      <c r="AA79" s="328"/>
    </row>
    <row r="80" spans="1:30" s="277" customFormat="1" ht="12" x14ac:dyDescent="0.2">
      <c r="A80" s="335"/>
      <c r="B80" s="336"/>
      <c r="C80" s="340" t="s">
        <v>295</v>
      </c>
      <c r="D80" s="340"/>
      <c r="E80" s="340"/>
      <c r="F80" s="341"/>
      <c r="G80" s="341"/>
      <c r="H80" s="341"/>
      <c r="I80" s="341"/>
      <c r="J80" s="342">
        <v>479.95</v>
      </c>
      <c r="K80" s="341"/>
      <c r="L80" s="342">
        <v>959.9</v>
      </c>
      <c r="M80" s="341"/>
      <c r="N80" s="343"/>
      <c r="V80" s="324"/>
      <c r="W80" s="328"/>
      <c r="Z80" s="282" t="s">
        <v>295</v>
      </c>
      <c r="AA80" s="328"/>
    </row>
    <row r="81" spans="1:30" s="277" customFormat="1" ht="12" x14ac:dyDescent="0.2">
      <c r="A81" s="335"/>
      <c r="B81" s="336"/>
      <c r="C81" s="284" t="s">
        <v>296</v>
      </c>
      <c r="D81" s="284"/>
      <c r="E81" s="284"/>
      <c r="F81" s="337"/>
      <c r="G81" s="337"/>
      <c r="H81" s="337"/>
      <c r="I81" s="337"/>
      <c r="J81" s="338"/>
      <c r="K81" s="337"/>
      <c r="L81" s="338">
        <v>749.54</v>
      </c>
      <c r="M81" s="337"/>
      <c r="N81" s="339">
        <v>16258</v>
      </c>
      <c r="V81" s="324"/>
      <c r="W81" s="328"/>
      <c r="Y81" s="282" t="s">
        <v>296</v>
      </c>
      <c r="AA81" s="328"/>
    </row>
    <row r="82" spans="1:30" s="277" customFormat="1" ht="33.75" x14ac:dyDescent="0.2">
      <c r="A82" s="335"/>
      <c r="B82" s="336" t="s">
        <v>357</v>
      </c>
      <c r="C82" s="284" t="s">
        <v>358</v>
      </c>
      <c r="D82" s="284"/>
      <c r="E82" s="284"/>
      <c r="F82" s="337" t="s">
        <v>299</v>
      </c>
      <c r="G82" s="337" t="s">
        <v>359</v>
      </c>
      <c r="H82" s="337"/>
      <c r="I82" s="337" t="s">
        <v>359</v>
      </c>
      <c r="J82" s="338"/>
      <c r="K82" s="337"/>
      <c r="L82" s="338">
        <v>846.98</v>
      </c>
      <c r="M82" s="337"/>
      <c r="N82" s="339">
        <v>18372</v>
      </c>
      <c r="V82" s="324"/>
      <c r="W82" s="328"/>
      <c r="Y82" s="282" t="s">
        <v>358</v>
      </c>
      <c r="AA82" s="328"/>
    </row>
    <row r="83" spans="1:30" s="277" customFormat="1" ht="33.75" x14ac:dyDescent="0.2">
      <c r="A83" s="335"/>
      <c r="B83" s="336" t="s">
        <v>360</v>
      </c>
      <c r="C83" s="284" t="s">
        <v>361</v>
      </c>
      <c r="D83" s="284"/>
      <c r="E83" s="284"/>
      <c r="F83" s="337" t="s">
        <v>299</v>
      </c>
      <c r="G83" s="337" t="s">
        <v>362</v>
      </c>
      <c r="H83" s="337"/>
      <c r="I83" s="337" t="s">
        <v>362</v>
      </c>
      <c r="J83" s="338"/>
      <c r="K83" s="337"/>
      <c r="L83" s="338">
        <v>509.69</v>
      </c>
      <c r="M83" s="337"/>
      <c r="N83" s="339">
        <v>11055</v>
      </c>
      <c r="V83" s="324"/>
      <c r="W83" s="328"/>
      <c r="Y83" s="282" t="s">
        <v>361</v>
      </c>
      <c r="AA83" s="328"/>
    </row>
    <row r="84" spans="1:30" s="277" customFormat="1" ht="12" x14ac:dyDescent="0.2">
      <c r="A84" s="344"/>
      <c r="B84" s="345"/>
      <c r="C84" s="331" t="s">
        <v>304</v>
      </c>
      <c r="D84" s="331"/>
      <c r="E84" s="331"/>
      <c r="F84" s="332"/>
      <c r="G84" s="332"/>
      <c r="H84" s="332"/>
      <c r="I84" s="332"/>
      <c r="J84" s="333"/>
      <c r="K84" s="332"/>
      <c r="L84" s="333">
        <v>2316.5700000000002</v>
      </c>
      <c r="M84" s="341"/>
      <c r="N84" s="334">
        <v>47135</v>
      </c>
      <c r="V84" s="324"/>
      <c r="W84" s="328"/>
      <c r="AA84" s="328" t="s">
        <v>304</v>
      </c>
    </row>
    <row r="85" spans="1:30" s="277" customFormat="1" ht="22.5" x14ac:dyDescent="0.2">
      <c r="A85" s="329" t="s">
        <v>336</v>
      </c>
      <c r="B85" s="330" t="s">
        <v>460</v>
      </c>
      <c r="C85" s="331" t="s">
        <v>461</v>
      </c>
      <c r="D85" s="331"/>
      <c r="E85" s="331"/>
      <c r="F85" s="332" t="s">
        <v>441</v>
      </c>
      <c r="G85" s="332"/>
      <c r="H85" s="332"/>
      <c r="I85" s="332" t="s">
        <v>731</v>
      </c>
      <c r="J85" s="333">
        <v>1468.2</v>
      </c>
      <c r="K85" s="332"/>
      <c r="L85" s="333">
        <v>293.64</v>
      </c>
      <c r="M85" s="332" t="s">
        <v>289</v>
      </c>
      <c r="N85" s="334">
        <v>2032</v>
      </c>
      <c r="V85" s="324"/>
      <c r="W85" s="328" t="s">
        <v>461</v>
      </c>
      <c r="AA85" s="328"/>
    </row>
    <row r="86" spans="1:30" s="277" customFormat="1" ht="12" x14ac:dyDescent="0.2">
      <c r="A86" s="344"/>
      <c r="B86" s="345"/>
      <c r="C86" s="289" t="s">
        <v>732</v>
      </c>
      <c r="D86" s="364"/>
      <c r="E86" s="364"/>
      <c r="F86" s="349"/>
      <c r="G86" s="349"/>
      <c r="H86" s="349"/>
      <c r="I86" s="349"/>
      <c r="J86" s="365"/>
      <c r="K86" s="349"/>
      <c r="L86" s="365"/>
      <c r="M86" s="366"/>
      <c r="N86" s="367"/>
      <c r="V86" s="324"/>
      <c r="W86" s="328"/>
      <c r="AA86" s="328"/>
    </row>
    <row r="87" spans="1:30" s="277" customFormat="1" ht="12" x14ac:dyDescent="0.2">
      <c r="A87" s="346"/>
      <c r="B87" s="347"/>
      <c r="C87" s="284" t="s">
        <v>733</v>
      </c>
      <c r="D87" s="284"/>
      <c r="E87" s="284"/>
      <c r="F87" s="284"/>
      <c r="G87" s="284"/>
      <c r="H87" s="284"/>
      <c r="I87" s="284"/>
      <c r="J87" s="284"/>
      <c r="K87" s="284"/>
      <c r="L87" s="284"/>
      <c r="M87" s="284"/>
      <c r="N87" s="348"/>
      <c r="V87" s="324"/>
      <c r="W87" s="328"/>
      <c r="AA87" s="328"/>
      <c r="AD87" s="282" t="s">
        <v>733</v>
      </c>
    </row>
    <row r="88" spans="1:30" s="277" customFormat="1" ht="45" x14ac:dyDescent="0.2">
      <c r="A88" s="329" t="s">
        <v>338</v>
      </c>
      <c r="B88" s="330" t="s">
        <v>734</v>
      </c>
      <c r="C88" s="331" t="s">
        <v>735</v>
      </c>
      <c r="D88" s="331"/>
      <c r="E88" s="331"/>
      <c r="F88" s="332" t="s">
        <v>736</v>
      </c>
      <c r="G88" s="332"/>
      <c r="H88" s="332"/>
      <c r="I88" s="332" t="s">
        <v>283</v>
      </c>
      <c r="J88" s="333"/>
      <c r="K88" s="332"/>
      <c r="L88" s="333"/>
      <c r="M88" s="332"/>
      <c r="N88" s="334"/>
      <c r="V88" s="324"/>
      <c r="W88" s="328" t="s">
        <v>735</v>
      </c>
      <c r="AA88" s="328"/>
    </row>
    <row r="89" spans="1:30" s="277" customFormat="1" ht="12" x14ac:dyDescent="0.2">
      <c r="A89" s="335"/>
      <c r="B89" s="336" t="s">
        <v>278</v>
      </c>
      <c r="C89" s="284" t="s">
        <v>126</v>
      </c>
      <c r="D89" s="284"/>
      <c r="E89" s="284"/>
      <c r="F89" s="337"/>
      <c r="G89" s="337"/>
      <c r="H89" s="337"/>
      <c r="I89" s="337"/>
      <c r="J89" s="338">
        <v>295.8</v>
      </c>
      <c r="K89" s="337"/>
      <c r="L89" s="338">
        <v>591.6</v>
      </c>
      <c r="M89" s="337" t="s">
        <v>282</v>
      </c>
      <c r="N89" s="339">
        <v>12832</v>
      </c>
      <c r="V89" s="324"/>
      <c r="W89" s="328"/>
      <c r="X89" s="282" t="s">
        <v>126</v>
      </c>
      <c r="AA89" s="328"/>
    </row>
    <row r="90" spans="1:30" s="277" customFormat="1" ht="12" x14ac:dyDescent="0.2">
      <c r="A90" s="335"/>
      <c r="B90" s="336" t="s">
        <v>287</v>
      </c>
      <c r="C90" s="284" t="s">
        <v>288</v>
      </c>
      <c r="D90" s="284"/>
      <c r="E90" s="284"/>
      <c r="F90" s="337"/>
      <c r="G90" s="337"/>
      <c r="H90" s="337"/>
      <c r="I90" s="337"/>
      <c r="J90" s="338">
        <v>5.92</v>
      </c>
      <c r="K90" s="337"/>
      <c r="L90" s="338">
        <v>11.84</v>
      </c>
      <c r="M90" s="337" t="s">
        <v>289</v>
      </c>
      <c r="N90" s="339">
        <v>82</v>
      </c>
      <c r="V90" s="324"/>
      <c r="W90" s="328"/>
      <c r="X90" s="282" t="s">
        <v>288</v>
      </c>
      <c r="AA90" s="328"/>
    </row>
    <row r="91" spans="1:30" s="277" customFormat="1" ht="12" x14ac:dyDescent="0.2">
      <c r="A91" s="335"/>
      <c r="B91" s="336"/>
      <c r="C91" s="284" t="s">
        <v>290</v>
      </c>
      <c r="D91" s="284"/>
      <c r="E91" s="284"/>
      <c r="F91" s="337" t="s">
        <v>291</v>
      </c>
      <c r="G91" s="337" t="s">
        <v>516</v>
      </c>
      <c r="H91" s="337"/>
      <c r="I91" s="337" t="s">
        <v>659</v>
      </c>
      <c r="J91" s="338"/>
      <c r="K91" s="337"/>
      <c r="L91" s="338"/>
      <c r="M91" s="337"/>
      <c r="N91" s="339"/>
      <c r="V91" s="324"/>
      <c r="W91" s="328"/>
      <c r="Y91" s="282" t="s">
        <v>290</v>
      </c>
      <c r="AA91" s="328"/>
    </row>
    <row r="92" spans="1:30" s="277" customFormat="1" ht="12" x14ac:dyDescent="0.2">
      <c r="A92" s="335"/>
      <c r="B92" s="336"/>
      <c r="C92" s="340" t="s">
        <v>295</v>
      </c>
      <c r="D92" s="340"/>
      <c r="E92" s="340"/>
      <c r="F92" s="341"/>
      <c r="G92" s="341"/>
      <c r="H92" s="341"/>
      <c r="I92" s="341"/>
      <c r="J92" s="342">
        <v>301.72000000000003</v>
      </c>
      <c r="K92" s="341"/>
      <c r="L92" s="342">
        <v>603.44000000000005</v>
      </c>
      <c r="M92" s="341"/>
      <c r="N92" s="343"/>
      <c r="V92" s="324"/>
      <c r="W92" s="328"/>
      <c r="Z92" s="282" t="s">
        <v>295</v>
      </c>
      <c r="AA92" s="328"/>
    </row>
    <row r="93" spans="1:30" s="277" customFormat="1" ht="12" x14ac:dyDescent="0.2">
      <c r="A93" s="335"/>
      <c r="B93" s="336"/>
      <c r="C93" s="284" t="s">
        <v>296</v>
      </c>
      <c r="D93" s="284"/>
      <c r="E93" s="284"/>
      <c r="F93" s="337"/>
      <c r="G93" s="337"/>
      <c r="H93" s="337"/>
      <c r="I93" s="337"/>
      <c r="J93" s="338"/>
      <c r="K93" s="337"/>
      <c r="L93" s="338">
        <v>591.6</v>
      </c>
      <c r="M93" s="337"/>
      <c r="N93" s="339">
        <v>12832</v>
      </c>
      <c r="V93" s="324"/>
      <c r="W93" s="328"/>
      <c r="Y93" s="282" t="s">
        <v>296</v>
      </c>
      <c r="AA93" s="328"/>
    </row>
    <row r="94" spans="1:30" s="277" customFormat="1" ht="33.75" x14ac:dyDescent="0.2">
      <c r="A94" s="335"/>
      <c r="B94" s="336" t="s">
        <v>311</v>
      </c>
      <c r="C94" s="284" t="s">
        <v>312</v>
      </c>
      <c r="D94" s="284"/>
      <c r="E94" s="284"/>
      <c r="F94" s="337" t="s">
        <v>299</v>
      </c>
      <c r="G94" s="337" t="s">
        <v>313</v>
      </c>
      <c r="H94" s="337"/>
      <c r="I94" s="337" t="s">
        <v>313</v>
      </c>
      <c r="J94" s="338"/>
      <c r="K94" s="337"/>
      <c r="L94" s="338">
        <v>532.44000000000005</v>
      </c>
      <c r="M94" s="337"/>
      <c r="N94" s="339">
        <v>11549</v>
      </c>
      <c r="V94" s="324"/>
      <c r="W94" s="328"/>
      <c r="Y94" s="282" t="s">
        <v>312</v>
      </c>
      <c r="AA94" s="328"/>
    </row>
    <row r="95" spans="1:30" s="277" customFormat="1" ht="33.75" x14ac:dyDescent="0.2">
      <c r="A95" s="335"/>
      <c r="B95" s="336" t="s">
        <v>314</v>
      </c>
      <c r="C95" s="284" t="s">
        <v>315</v>
      </c>
      <c r="D95" s="284"/>
      <c r="E95" s="284"/>
      <c r="F95" s="337" t="s">
        <v>299</v>
      </c>
      <c r="G95" s="337" t="s">
        <v>316</v>
      </c>
      <c r="H95" s="337"/>
      <c r="I95" s="337" t="s">
        <v>316</v>
      </c>
      <c r="J95" s="338"/>
      <c r="K95" s="337"/>
      <c r="L95" s="338">
        <v>272.14</v>
      </c>
      <c r="M95" s="337"/>
      <c r="N95" s="339">
        <v>5903</v>
      </c>
      <c r="V95" s="324"/>
      <c r="W95" s="328"/>
      <c r="Y95" s="282" t="s">
        <v>315</v>
      </c>
      <c r="AA95" s="328"/>
    </row>
    <row r="96" spans="1:30" s="277" customFormat="1" ht="12" x14ac:dyDescent="0.2">
      <c r="A96" s="344"/>
      <c r="B96" s="345"/>
      <c r="C96" s="331" t="s">
        <v>304</v>
      </c>
      <c r="D96" s="331"/>
      <c r="E96" s="331"/>
      <c r="F96" s="332"/>
      <c r="G96" s="332"/>
      <c r="H96" s="332"/>
      <c r="I96" s="332"/>
      <c r="J96" s="333"/>
      <c r="K96" s="332"/>
      <c r="L96" s="333">
        <v>1408.02</v>
      </c>
      <c r="M96" s="341"/>
      <c r="N96" s="334">
        <v>30366</v>
      </c>
      <c r="V96" s="324"/>
      <c r="W96" s="328"/>
      <c r="AA96" s="328" t="s">
        <v>304</v>
      </c>
    </row>
    <row r="97" spans="1:27" s="277" customFormat="1" ht="33.75" x14ac:dyDescent="0.2">
      <c r="A97" s="329" t="s">
        <v>344</v>
      </c>
      <c r="B97" s="330" t="s">
        <v>737</v>
      </c>
      <c r="C97" s="331" t="s">
        <v>738</v>
      </c>
      <c r="D97" s="331"/>
      <c r="E97" s="331"/>
      <c r="F97" s="332" t="s">
        <v>588</v>
      </c>
      <c r="G97" s="332"/>
      <c r="H97" s="332"/>
      <c r="I97" s="332" t="s">
        <v>283</v>
      </c>
      <c r="J97" s="333"/>
      <c r="K97" s="332"/>
      <c r="L97" s="333"/>
      <c r="M97" s="332"/>
      <c r="N97" s="334"/>
      <c r="V97" s="324"/>
      <c r="W97" s="328" t="s">
        <v>738</v>
      </c>
      <c r="AA97" s="328"/>
    </row>
    <row r="98" spans="1:27" s="277" customFormat="1" ht="12" x14ac:dyDescent="0.2">
      <c r="A98" s="335"/>
      <c r="B98" s="336" t="s">
        <v>278</v>
      </c>
      <c r="C98" s="284" t="s">
        <v>126</v>
      </c>
      <c r="D98" s="284"/>
      <c r="E98" s="284"/>
      <c r="F98" s="337"/>
      <c r="G98" s="337"/>
      <c r="H98" s="337"/>
      <c r="I98" s="337"/>
      <c r="J98" s="338">
        <v>117.99</v>
      </c>
      <c r="K98" s="337"/>
      <c r="L98" s="338">
        <v>235.98</v>
      </c>
      <c r="M98" s="337" t="s">
        <v>282</v>
      </c>
      <c r="N98" s="339">
        <v>5118</v>
      </c>
      <c r="V98" s="324"/>
      <c r="W98" s="328"/>
      <c r="X98" s="282" t="s">
        <v>126</v>
      </c>
      <c r="AA98" s="328"/>
    </row>
    <row r="99" spans="1:27" s="277" customFormat="1" ht="12" x14ac:dyDescent="0.2">
      <c r="A99" s="335"/>
      <c r="B99" s="336" t="s">
        <v>287</v>
      </c>
      <c r="C99" s="284" t="s">
        <v>288</v>
      </c>
      <c r="D99" s="284"/>
      <c r="E99" s="284"/>
      <c r="F99" s="337"/>
      <c r="G99" s="337"/>
      <c r="H99" s="337"/>
      <c r="I99" s="337"/>
      <c r="J99" s="338">
        <v>2.36</v>
      </c>
      <c r="K99" s="337"/>
      <c r="L99" s="338">
        <v>4.72</v>
      </c>
      <c r="M99" s="337" t="s">
        <v>289</v>
      </c>
      <c r="N99" s="339">
        <v>33</v>
      </c>
      <c r="V99" s="324"/>
      <c r="W99" s="328"/>
      <c r="X99" s="282" t="s">
        <v>288</v>
      </c>
      <c r="AA99" s="328"/>
    </row>
    <row r="100" spans="1:27" s="277" customFormat="1" ht="12" x14ac:dyDescent="0.2">
      <c r="A100" s="335"/>
      <c r="B100" s="336"/>
      <c r="C100" s="284" t="s">
        <v>290</v>
      </c>
      <c r="D100" s="284"/>
      <c r="E100" s="284"/>
      <c r="F100" s="337" t="s">
        <v>291</v>
      </c>
      <c r="G100" s="337" t="s">
        <v>739</v>
      </c>
      <c r="H100" s="337"/>
      <c r="I100" s="337" t="s">
        <v>740</v>
      </c>
      <c r="J100" s="338"/>
      <c r="K100" s="337"/>
      <c r="L100" s="338"/>
      <c r="M100" s="337"/>
      <c r="N100" s="339"/>
      <c r="V100" s="324"/>
      <c r="W100" s="328"/>
      <c r="Y100" s="282" t="s">
        <v>290</v>
      </c>
      <c r="AA100" s="328"/>
    </row>
    <row r="101" spans="1:27" s="277" customFormat="1" ht="12" x14ac:dyDescent="0.2">
      <c r="A101" s="335"/>
      <c r="B101" s="336"/>
      <c r="C101" s="340" t="s">
        <v>295</v>
      </c>
      <c r="D101" s="340"/>
      <c r="E101" s="340"/>
      <c r="F101" s="341"/>
      <c r="G101" s="341"/>
      <c r="H101" s="341"/>
      <c r="I101" s="341"/>
      <c r="J101" s="342">
        <v>120.35</v>
      </c>
      <c r="K101" s="341"/>
      <c r="L101" s="342">
        <v>240.7</v>
      </c>
      <c r="M101" s="341"/>
      <c r="N101" s="343"/>
      <c r="V101" s="324"/>
      <c r="W101" s="328"/>
      <c r="Z101" s="282" t="s">
        <v>295</v>
      </c>
      <c r="AA101" s="328"/>
    </row>
    <row r="102" spans="1:27" s="277" customFormat="1" ht="12" x14ac:dyDescent="0.2">
      <c r="A102" s="335"/>
      <c r="B102" s="336"/>
      <c r="C102" s="284" t="s">
        <v>296</v>
      </c>
      <c r="D102" s="284"/>
      <c r="E102" s="284"/>
      <c r="F102" s="337"/>
      <c r="G102" s="337"/>
      <c r="H102" s="337"/>
      <c r="I102" s="337"/>
      <c r="J102" s="338"/>
      <c r="K102" s="337"/>
      <c r="L102" s="338">
        <v>235.98</v>
      </c>
      <c r="M102" s="337"/>
      <c r="N102" s="339">
        <v>5118</v>
      </c>
      <c r="V102" s="324"/>
      <c r="W102" s="328"/>
      <c r="Y102" s="282" t="s">
        <v>296</v>
      </c>
      <c r="AA102" s="328"/>
    </row>
    <row r="103" spans="1:27" s="277" customFormat="1" ht="33.75" x14ac:dyDescent="0.2">
      <c r="A103" s="335"/>
      <c r="B103" s="336" t="s">
        <v>297</v>
      </c>
      <c r="C103" s="284" t="s">
        <v>298</v>
      </c>
      <c r="D103" s="284"/>
      <c r="E103" s="284"/>
      <c r="F103" s="337" t="s">
        <v>299</v>
      </c>
      <c r="G103" s="337" t="s">
        <v>300</v>
      </c>
      <c r="H103" s="337"/>
      <c r="I103" s="337" t="s">
        <v>300</v>
      </c>
      <c r="J103" s="338"/>
      <c r="K103" s="337"/>
      <c r="L103" s="338">
        <v>224.18</v>
      </c>
      <c r="M103" s="337"/>
      <c r="N103" s="339">
        <v>4862</v>
      </c>
      <c r="V103" s="324"/>
      <c r="W103" s="328"/>
      <c r="Y103" s="282" t="s">
        <v>298</v>
      </c>
      <c r="AA103" s="328"/>
    </row>
    <row r="104" spans="1:27" s="277" customFormat="1" ht="33.75" x14ac:dyDescent="0.2">
      <c r="A104" s="335"/>
      <c r="B104" s="336" t="s">
        <v>301</v>
      </c>
      <c r="C104" s="284" t="s">
        <v>302</v>
      </c>
      <c r="D104" s="284"/>
      <c r="E104" s="284"/>
      <c r="F104" s="337" t="s">
        <v>299</v>
      </c>
      <c r="G104" s="337" t="s">
        <v>303</v>
      </c>
      <c r="H104" s="337"/>
      <c r="I104" s="337" t="s">
        <v>303</v>
      </c>
      <c r="J104" s="338"/>
      <c r="K104" s="337"/>
      <c r="L104" s="338">
        <v>125.07</v>
      </c>
      <c r="M104" s="337"/>
      <c r="N104" s="339">
        <v>2713</v>
      </c>
      <c r="V104" s="324"/>
      <c r="W104" s="328"/>
      <c r="Y104" s="282" t="s">
        <v>302</v>
      </c>
      <c r="AA104" s="328"/>
    </row>
    <row r="105" spans="1:27" s="277" customFormat="1" ht="12" x14ac:dyDescent="0.2">
      <c r="A105" s="344"/>
      <c r="B105" s="345"/>
      <c r="C105" s="331" t="s">
        <v>304</v>
      </c>
      <c r="D105" s="331"/>
      <c r="E105" s="331"/>
      <c r="F105" s="332"/>
      <c r="G105" s="332"/>
      <c r="H105" s="332"/>
      <c r="I105" s="332"/>
      <c r="J105" s="333"/>
      <c r="K105" s="332"/>
      <c r="L105" s="333">
        <v>589.95000000000005</v>
      </c>
      <c r="M105" s="341"/>
      <c r="N105" s="334">
        <v>12726</v>
      </c>
      <c r="V105" s="324"/>
      <c r="W105" s="328"/>
      <c r="AA105" s="328" t="s">
        <v>304</v>
      </c>
    </row>
    <row r="106" spans="1:27" s="277" customFormat="1" ht="45" x14ac:dyDescent="0.2">
      <c r="A106" s="329" t="s">
        <v>346</v>
      </c>
      <c r="B106" s="330" t="s">
        <v>741</v>
      </c>
      <c r="C106" s="331" t="s">
        <v>742</v>
      </c>
      <c r="D106" s="331"/>
      <c r="E106" s="331"/>
      <c r="F106" s="332" t="s">
        <v>588</v>
      </c>
      <c r="G106" s="332"/>
      <c r="H106" s="332"/>
      <c r="I106" s="332" t="s">
        <v>283</v>
      </c>
      <c r="J106" s="333"/>
      <c r="K106" s="332"/>
      <c r="L106" s="333"/>
      <c r="M106" s="332"/>
      <c r="N106" s="334"/>
      <c r="V106" s="324"/>
      <c r="W106" s="328" t="s">
        <v>742</v>
      </c>
      <c r="AA106" s="328"/>
    </row>
    <row r="107" spans="1:27" s="277" customFormat="1" ht="12" x14ac:dyDescent="0.2">
      <c r="A107" s="335"/>
      <c r="B107" s="336" t="s">
        <v>278</v>
      </c>
      <c r="C107" s="284" t="s">
        <v>126</v>
      </c>
      <c r="D107" s="284"/>
      <c r="E107" s="284"/>
      <c r="F107" s="337"/>
      <c r="G107" s="337"/>
      <c r="H107" s="337"/>
      <c r="I107" s="337"/>
      <c r="J107" s="338">
        <v>98.33</v>
      </c>
      <c r="K107" s="337"/>
      <c r="L107" s="338">
        <v>196.66</v>
      </c>
      <c r="M107" s="337" t="s">
        <v>282</v>
      </c>
      <c r="N107" s="339">
        <v>4266</v>
      </c>
      <c r="V107" s="324"/>
      <c r="W107" s="328"/>
      <c r="X107" s="282" t="s">
        <v>126</v>
      </c>
      <c r="AA107" s="328"/>
    </row>
    <row r="108" spans="1:27" s="277" customFormat="1" ht="12" x14ac:dyDescent="0.2">
      <c r="A108" s="335"/>
      <c r="B108" s="336" t="s">
        <v>287</v>
      </c>
      <c r="C108" s="284" t="s">
        <v>288</v>
      </c>
      <c r="D108" s="284"/>
      <c r="E108" s="284"/>
      <c r="F108" s="337"/>
      <c r="G108" s="337"/>
      <c r="H108" s="337"/>
      <c r="I108" s="337"/>
      <c r="J108" s="338">
        <v>1.97</v>
      </c>
      <c r="K108" s="337"/>
      <c r="L108" s="338">
        <v>3.94</v>
      </c>
      <c r="M108" s="337" t="s">
        <v>289</v>
      </c>
      <c r="N108" s="339">
        <v>27</v>
      </c>
      <c r="V108" s="324"/>
      <c r="W108" s="328"/>
      <c r="X108" s="282" t="s">
        <v>288</v>
      </c>
      <c r="AA108" s="328"/>
    </row>
    <row r="109" spans="1:27" s="277" customFormat="1" ht="12" x14ac:dyDescent="0.2">
      <c r="A109" s="335"/>
      <c r="B109" s="336"/>
      <c r="C109" s="284" t="s">
        <v>290</v>
      </c>
      <c r="D109" s="284"/>
      <c r="E109" s="284"/>
      <c r="F109" s="337" t="s">
        <v>291</v>
      </c>
      <c r="G109" s="337" t="s">
        <v>743</v>
      </c>
      <c r="H109" s="337"/>
      <c r="I109" s="337" t="s">
        <v>614</v>
      </c>
      <c r="J109" s="338"/>
      <c r="K109" s="337"/>
      <c r="L109" s="338"/>
      <c r="M109" s="337"/>
      <c r="N109" s="339"/>
      <c r="V109" s="324"/>
      <c r="W109" s="328"/>
      <c r="Y109" s="282" t="s">
        <v>290</v>
      </c>
      <c r="AA109" s="328"/>
    </row>
    <row r="110" spans="1:27" s="277" customFormat="1" ht="12" x14ac:dyDescent="0.2">
      <c r="A110" s="335"/>
      <c r="B110" s="336"/>
      <c r="C110" s="340" t="s">
        <v>295</v>
      </c>
      <c r="D110" s="340"/>
      <c r="E110" s="340"/>
      <c r="F110" s="341"/>
      <c r="G110" s="341"/>
      <c r="H110" s="341"/>
      <c r="I110" s="341"/>
      <c r="J110" s="342">
        <v>100.3</v>
      </c>
      <c r="K110" s="341"/>
      <c r="L110" s="342">
        <v>200.6</v>
      </c>
      <c r="M110" s="341"/>
      <c r="N110" s="343"/>
      <c r="V110" s="324"/>
      <c r="W110" s="328"/>
      <c r="Z110" s="282" t="s">
        <v>295</v>
      </c>
      <c r="AA110" s="328"/>
    </row>
    <row r="111" spans="1:27" s="277" customFormat="1" ht="12" x14ac:dyDescent="0.2">
      <c r="A111" s="335"/>
      <c r="B111" s="336"/>
      <c r="C111" s="284" t="s">
        <v>296</v>
      </c>
      <c r="D111" s="284"/>
      <c r="E111" s="284"/>
      <c r="F111" s="337"/>
      <c r="G111" s="337"/>
      <c r="H111" s="337"/>
      <c r="I111" s="337"/>
      <c r="J111" s="338"/>
      <c r="K111" s="337"/>
      <c r="L111" s="338">
        <v>196.66</v>
      </c>
      <c r="M111" s="337"/>
      <c r="N111" s="339">
        <v>4266</v>
      </c>
      <c r="V111" s="324"/>
      <c r="W111" s="328"/>
      <c r="Y111" s="282" t="s">
        <v>296</v>
      </c>
      <c r="AA111" s="328"/>
    </row>
    <row r="112" spans="1:27" s="277" customFormat="1" ht="33.75" x14ac:dyDescent="0.2">
      <c r="A112" s="335"/>
      <c r="B112" s="336" t="s">
        <v>297</v>
      </c>
      <c r="C112" s="284" t="s">
        <v>298</v>
      </c>
      <c r="D112" s="284"/>
      <c r="E112" s="284"/>
      <c r="F112" s="337" t="s">
        <v>299</v>
      </c>
      <c r="G112" s="337" t="s">
        <v>300</v>
      </c>
      <c r="H112" s="337"/>
      <c r="I112" s="337" t="s">
        <v>300</v>
      </c>
      <c r="J112" s="338"/>
      <c r="K112" s="337"/>
      <c r="L112" s="338">
        <v>186.83</v>
      </c>
      <c r="M112" s="337"/>
      <c r="N112" s="339">
        <v>4053</v>
      </c>
      <c r="V112" s="324"/>
      <c r="W112" s="328"/>
      <c r="Y112" s="282" t="s">
        <v>298</v>
      </c>
      <c r="AA112" s="328"/>
    </row>
    <row r="113" spans="1:32" s="277" customFormat="1" ht="33.75" x14ac:dyDescent="0.2">
      <c r="A113" s="335"/>
      <c r="B113" s="336" t="s">
        <v>301</v>
      </c>
      <c r="C113" s="284" t="s">
        <v>302</v>
      </c>
      <c r="D113" s="284"/>
      <c r="E113" s="284"/>
      <c r="F113" s="337" t="s">
        <v>299</v>
      </c>
      <c r="G113" s="337" t="s">
        <v>303</v>
      </c>
      <c r="H113" s="337"/>
      <c r="I113" s="337" t="s">
        <v>303</v>
      </c>
      <c r="J113" s="338"/>
      <c r="K113" s="337"/>
      <c r="L113" s="338">
        <v>104.23</v>
      </c>
      <c r="M113" s="337"/>
      <c r="N113" s="339">
        <v>2261</v>
      </c>
      <c r="V113" s="324"/>
      <c r="W113" s="328"/>
      <c r="Y113" s="282" t="s">
        <v>302</v>
      </c>
      <c r="AA113" s="328"/>
    </row>
    <row r="114" spans="1:32" s="277" customFormat="1" ht="12" x14ac:dyDescent="0.2">
      <c r="A114" s="344"/>
      <c r="B114" s="345"/>
      <c r="C114" s="331" t="s">
        <v>304</v>
      </c>
      <c r="D114" s="331"/>
      <c r="E114" s="331"/>
      <c r="F114" s="332"/>
      <c r="G114" s="332"/>
      <c r="H114" s="332"/>
      <c r="I114" s="332"/>
      <c r="J114" s="333"/>
      <c r="K114" s="332"/>
      <c r="L114" s="333">
        <v>491.66</v>
      </c>
      <c r="M114" s="341"/>
      <c r="N114" s="334">
        <v>10607</v>
      </c>
      <c r="V114" s="324"/>
      <c r="W114" s="328"/>
      <c r="AA114" s="328" t="s">
        <v>304</v>
      </c>
    </row>
    <row r="115" spans="1:32" s="277" customFormat="1" ht="22.5" x14ac:dyDescent="0.2">
      <c r="A115" s="329" t="s">
        <v>319</v>
      </c>
      <c r="B115" s="330" t="s">
        <v>744</v>
      </c>
      <c r="C115" s="331" t="s">
        <v>745</v>
      </c>
      <c r="D115" s="331"/>
      <c r="E115" s="331"/>
      <c r="F115" s="332" t="s">
        <v>588</v>
      </c>
      <c r="G115" s="332"/>
      <c r="H115" s="332"/>
      <c r="I115" s="332" t="s">
        <v>283</v>
      </c>
      <c r="J115" s="333"/>
      <c r="K115" s="332"/>
      <c r="L115" s="333"/>
      <c r="M115" s="332"/>
      <c r="N115" s="334"/>
      <c r="V115" s="324"/>
      <c r="W115" s="328" t="s">
        <v>745</v>
      </c>
      <c r="AA115" s="328"/>
    </row>
    <row r="116" spans="1:32" s="277" customFormat="1" ht="12" x14ac:dyDescent="0.2">
      <c r="A116" s="335"/>
      <c r="B116" s="336" t="s">
        <v>278</v>
      </c>
      <c r="C116" s="284" t="s">
        <v>126</v>
      </c>
      <c r="D116" s="284"/>
      <c r="E116" s="284"/>
      <c r="F116" s="337"/>
      <c r="G116" s="337"/>
      <c r="H116" s="337"/>
      <c r="I116" s="337"/>
      <c r="J116" s="338">
        <v>49.16</v>
      </c>
      <c r="K116" s="337"/>
      <c r="L116" s="338">
        <v>98.32</v>
      </c>
      <c r="M116" s="337" t="s">
        <v>282</v>
      </c>
      <c r="N116" s="339">
        <v>2133</v>
      </c>
      <c r="V116" s="324"/>
      <c r="W116" s="328"/>
      <c r="X116" s="282" t="s">
        <v>126</v>
      </c>
      <c r="AA116" s="328"/>
    </row>
    <row r="117" spans="1:32" s="277" customFormat="1" ht="12" x14ac:dyDescent="0.2">
      <c r="A117" s="335"/>
      <c r="B117" s="336" t="s">
        <v>287</v>
      </c>
      <c r="C117" s="284" t="s">
        <v>288</v>
      </c>
      <c r="D117" s="284"/>
      <c r="E117" s="284"/>
      <c r="F117" s="337"/>
      <c r="G117" s="337"/>
      <c r="H117" s="337"/>
      <c r="I117" s="337"/>
      <c r="J117" s="338">
        <v>0.98</v>
      </c>
      <c r="K117" s="337"/>
      <c r="L117" s="338">
        <v>1.96</v>
      </c>
      <c r="M117" s="337" t="s">
        <v>289</v>
      </c>
      <c r="N117" s="339">
        <v>14</v>
      </c>
      <c r="V117" s="324"/>
      <c r="W117" s="328"/>
      <c r="X117" s="282" t="s">
        <v>288</v>
      </c>
      <c r="AA117" s="328"/>
    </row>
    <row r="118" spans="1:32" s="277" customFormat="1" ht="12" x14ac:dyDescent="0.2">
      <c r="A118" s="335"/>
      <c r="B118" s="336"/>
      <c r="C118" s="284" t="s">
        <v>290</v>
      </c>
      <c r="D118" s="284"/>
      <c r="E118" s="284"/>
      <c r="F118" s="337" t="s">
        <v>291</v>
      </c>
      <c r="G118" s="337" t="s">
        <v>746</v>
      </c>
      <c r="H118" s="337"/>
      <c r="I118" s="337" t="s">
        <v>743</v>
      </c>
      <c r="J118" s="338"/>
      <c r="K118" s="337"/>
      <c r="L118" s="338"/>
      <c r="M118" s="337"/>
      <c r="N118" s="339"/>
      <c r="V118" s="324"/>
      <c r="W118" s="328"/>
      <c r="Y118" s="282" t="s">
        <v>290</v>
      </c>
      <c r="AA118" s="328"/>
    </row>
    <row r="119" spans="1:32" s="277" customFormat="1" ht="12" x14ac:dyDescent="0.2">
      <c r="A119" s="335"/>
      <c r="B119" s="336"/>
      <c r="C119" s="340" t="s">
        <v>295</v>
      </c>
      <c r="D119" s="340"/>
      <c r="E119" s="340"/>
      <c r="F119" s="341"/>
      <c r="G119" s="341"/>
      <c r="H119" s="341"/>
      <c r="I119" s="341"/>
      <c r="J119" s="342">
        <v>50.14</v>
      </c>
      <c r="K119" s="341"/>
      <c r="L119" s="342">
        <v>100.28</v>
      </c>
      <c r="M119" s="341"/>
      <c r="N119" s="343"/>
      <c r="V119" s="324"/>
      <c r="W119" s="328"/>
      <c r="Z119" s="282" t="s">
        <v>295</v>
      </c>
      <c r="AA119" s="328"/>
    </row>
    <row r="120" spans="1:32" s="277" customFormat="1" ht="12" x14ac:dyDescent="0.2">
      <c r="A120" s="335"/>
      <c r="B120" s="336"/>
      <c r="C120" s="284" t="s">
        <v>296</v>
      </c>
      <c r="D120" s="284"/>
      <c r="E120" s="284"/>
      <c r="F120" s="337"/>
      <c r="G120" s="337"/>
      <c r="H120" s="337"/>
      <c r="I120" s="337"/>
      <c r="J120" s="338"/>
      <c r="K120" s="337"/>
      <c r="L120" s="338">
        <v>98.32</v>
      </c>
      <c r="M120" s="337"/>
      <c r="N120" s="339">
        <v>2133</v>
      </c>
      <c r="V120" s="324"/>
      <c r="W120" s="328"/>
      <c r="Y120" s="282" t="s">
        <v>296</v>
      </c>
      <c r="AA120" s="328"/>
    </row>
    <row r="121" spans="1:32" s="277" customFormat="1" ht="33.75" x14ac:dyDescent="0.2">
      <c r="A121" s="335"/>
      <c r="B121" s="336" t="s">
        <v>297</v>
      </c>
      <c r="C121" s="284" t="s">
        <v>298</v>
      </c>
      <c r="D121" s="284"/>
      <c r="E121" s="284"/>
      <c r="F121" s="337" t="s">
        <v>299</v>
      </c>
      <c r="G121" s="337" t="s">
        <v>300</v>
      </c>
      <c r="H121" s="337"/>
      <c r="I121" s="337" t="s">
        <v>300</v>
      </c>
      <c r="J121" s="338"/>
      <c r="K121" s="337"/>
      <c r="L121" s="338">
        <v>93.4</v>
      </c>
      <c r="M121" s="337"/>
      <c r="N121" s="339">
        <v>2026</v>
      </c>
      <c r="V121" s="324"/>
      <c r="W121" s="328"/>
      <c r="Y121" s="282" t="s">
        <v>298</v>
      </c>
      <c r="AA121" s="328"/>
    </row>
    <row r="122" spans="1:32" s="277" customFormat="1" ht="33.75" x14ac:dyDescent="0.2">
      <c r="A122" s="335"/>
      <c r="B122" s="336" t="s">
        <v>301</v>
      </c>
      <c r="C122" s="284" t="s">
        <v>302</v>
      </c>
      <c r="D122" s="284"/>
      <c r="E122" s="284"/>
      <c r="F122" s="337" t="s">
        <v>299</v>
      </c>
      <c r="G122" s="337" t="s">
        <v>303</v>
      </c>
      <c r="H122" s="337"/>
      <c r="I122" s="337" t="s">
        <v>303</v>
      </c>
      <c r="J122" s="338"/>
      <c r="K122" s="337"/>
      <c r="L122" s="338">
        <v>52.11</v>
      </c>
      <c r="M122" s="337"/>
      <c r="N122" s="339">
        <v>1130</v>
      </c>
      <c r="V122" s="324"/>
      <c r="W122" s="328"/>
      <c r="Y122" s="282" t="s">
        <v>302</v>
      </c>
      <c r="AA122" s="328"/>
    </row>
    <row r="123" spans="1:32" s="277" customFormat="1" ht="12" x14ac:dyDescent="0.2">
      <c r="A123" s="344"/>
      <c r="B123" s="345"/>
      <c r="C123" s="331" t="s">
        <v>304</v>
      </c>
      <c r="D123" s="331"/>
      <c r="E123" s="331"/>
      <c r="F123" s="332"/>
      <c r="G123" s="332"/>
      <c r="H123" s="332"/>
      <c r="I123" s="332"/>
      <c r="J123" s="333"/>
      <c r="K123" s="332"/>
      <c r="L123" s="333">
        <v>245.79</v>
      </c>
      <c r="M123" s="341"/>
      <c r="N123" s="334">
        <v>5303</v>
      </c>
      <c r="V123" s="324"/>
      <c r="W123" s="328"/>
      <c r="AA123" s="328" t="s">
        <v>304</v>
      </c>
    </row>
    <row r="124" spans="1:32" s="277" customFormat="1" ht="1.5" customHeight="1" x14ac:dyDescent="0.2">
      <c r="A124" s="349"/>
      <c r="B124" s="345"/>
      <c r="C124" s="345"/>
      <c r="D124" s="345"/>
      <c r="E124" s="345"/>
      <c r="F124" s="349"/>
      <c r="G124" s="349"/>
      <c r="H124" s="349"/>
      <c r="I124" s="349"/>
      <c r="J124" s="350"/>
      <c r="K124" s="349"/>
      <c r="L124" s="350"/>
      <c r="M124" s="337"/>
      <c r="N124" s="350"/>
      <c r="V124" s="324"/>
      <c r="W124" s="328"/>
      <c r="AA124" s="328"/>
    </row>
    <row r="125" spans="1:32" s="277" customFormat="1" ht="2.25" customHeight="1" x14ac:dyDescent="0.2">
      <c r="B125" s="287"/>
      <c r="C125" s="287"/>
      <c r="D125" s="287"/>
      <c r="E125" s="287"/>
      <c r="F125" s="287"/>
      <c r="G125" s="287"/>
      <c r="H125" s="287"/>
      <c r="I125" s="287"/>
      <c r="J125" s="287"/>
      <c r="K125" s="287"/>
      <c r="L125" s="369"/>
      <c r="M125" s="370"/>
      <c r="N125" s="371"/>
    </row>
    <row r="126" spans="1:32" s="277" customFormat="1" x14ac:dyDescent="0.2">
      <c r="A126" s="351"/>
      <c r="B126" s="352"/>
      <c r="C126" s="331" t="s">
        <v>488</v>
      </c>
      <c r="D126" s="331"/>
      <c r="E126" s="331"/>
      <c r="F126" s="331"/>
      <c r="G126" s="331"/>
      <c r="H126" s="331"/>
      <c r="I126" s="331"/>
      <c r="J126" s="331"/>
      <c r="K126" s="331"/>
      <c r="L126" s="353"/>
      <c r="M126" s="372"/>
      <c r="N126" s="355"/>
      <c r="AE126" s="328" t="s">
        <v>488</v>
      </c>
    </row>
    <row r="127" spans="1:32" s="277" customFormat="1" x14ac:dyDescent="0.2">
      <c r="A127" s="356"/>
      <c r="B127" s="336"/>
      <c r="C127" s="284" t="s">
        <v>372</v>
      </c>
      <c r="D127" s="284"/>
      <c r="E127" s="284"/>
      <c r="F127" s="284"/>
      <c r="G127" s="284"/>
      <c r="H127" s="284"/>
      <c r="I127" s="284"/>
      <c r="J127" s="284"/>
      <c r="K127" s="284"/>
      <c r="L127" s="357">
        <v>3077.33</v>
      </c>
      <c r="M127" s="373"/>
      <c r="N127" s="359">
        <v>58762</v>
      </c>
      <c r="AE127" s="328"/>
      <c r="AF127" s="282" t="s">
        <v>372</v>
      </c>
    </row>
    <row r="128" spans="1:32" s="277" customFormat="1" x14ac:dyDescent="0.2">
      <c r="A128" s="356"/>
      <c r="B128" s="336"/>
      <c r="C128" s="284" t="s">
        <v>373</v>
      </c>
      <c r="D128" s="284"/>
      <c r="E128" s="284"/>
      <c r="F128" s="284"/>
      <c r="G128" s="284"/>
      <c r="H128" s="284"/>
      <c r="I128" s="284"/>
      <c r="J128" s="284"/>
      <c r="K128" s="284"/>
      <c r="L128" s="357"/>
      <c r="M128" s="373"/>
      <c r="N128" s="359"/>
      <c r="AE128" s="328"/>
      <c r="AF128" s="282" t="s">
        <v>373</v>
      </c>
    </row>
    <row r="129" spans="1:32" s="277" customFormat="1" x14ac:dyDescent="0.2">
      <c r="A129" s="356"/>
      <c r="B129" s="336"/>
      <c r="C129" s="284" t="s">
        <v>374</v>
      </c>
      <c r="D129" s="284"/>
      <c r="E129" s="284"/>
      <c r="F129" s="284"/>
      <c r="G129" s="284"/>
      <c r="H129" s="284"/>
      <c r="I129" s="284"/>
      <c r="J129" s="284"/>
      <c r="K129" s="284"/>
      <c r="L129" s="357">
        <v>2533.7800000000002</v>
      </c>
      <c r="M129" s="373"/>
      <c r="N129" s="359">
        <v>54959</v>
      </c>
      <c r="AE129" s="328"/>
      <c r="AF129" s="282" t="s">
        <v>374</v>
      </c>
    </row>
    <row r="130" spans="1:32" s="277" customFormat="1" x14ac:dyDescent="0.2">
      <c r="A130" s="356"/>
      <c r="B130" s="336"/>
      <c r="C130" s="284" t="s">
        <v>375</v>
      </c>
      <c r="D130" s="284"/>
      <c r="E130" s="284"/>
      <c r="F130" s="284"/>
      <c r="G130" s="284"/>
      <c r="H130" s="284"/>
      <c r="I130" s="284"/>
      <c r="J130" s="284"/>
      <c r="K130" s="284"/>
      <c r="L130" s="357">
        <v>22.9</v>
      </c>
      <c r="M130" s="373"/>
      <c r="N130" s="359">
        <v>199</v>
      </c>
      <c r="AE130" s="328"/>
      <c r="AF130" s="282" t="s">
        <v>375</v>
      </c>
    </row>
    <row r="131" spans="1:32" s="277" customFormat="1" x14ac:dyDescent="0.2">
      <c r="A131" s="356"/>
      <c r="B131" s="336"/>
      <c r="C131" s="284" t="s">
        <v>376</v>
      </c>
      <c r="D131" s="284"/>
      <c r="E131" s="284"/>
      <c r="F131" s="284"/>
      <c r="G131" s="284"/>
      <c r="H131" s="284"/>
      <c r="I131" s="284"/>
      <c r="J131" s="284"/>
      <c r="K131" s="284"/>
      <c r="L131" s="357">
        <v>3.02</v>
      </c>
      <c r="M131" s="373"/>
      <c r="N131" s="359">
        <v>66</v>
      </c>
      <c r="AE131" s="328"/>
      <c r="AF131" s="282" t="s">
        <v>376</v>
      </c>
    </row>
    <row r="132" spans="1:32" s="277" customFormat="1" x14ac:dyDescent="0.2">
      <c r="A132" s="356"/>
      <c r="B132" s="336"/>
      <c r="C132" s="284" t="s">
        <v>377</v>
      </c>
      <c r="D132" s="284"/>
      <c r="E132" s="284"/>
      <c r="F132" s="284"/>
      <c r="G132" s="284"/>
      <c r="H132" s="284"/>
      <c r="I132" s="284"/>
      <c r="J132" s="284"/>
      <c r="K132" s="284"/>
      <c r="L132" s="357">
        <v>520.65</v>
      </c>
      <c r="M132" s="373"/>
      <c r="N132" s="359">
        <v>3604</v>
      </c>
      <c r="AE132" s="328"/>
      <c r="AF132" s="282" t="s">
        <v>377</v>
      </c>
    </row>
    <row r="133" spans="1:32" s="277" customFormat="1" x14ac:dyDescent="0.2">
      <c r="A133" s="356"/>
      <c r="B133" s="336"/>
      <c r="C133" s="284" t="s">
        <v>378</v>
      </c>
      <c r="D133" s="284"/>
      <c r="E133" s="284"/>
      <c r="F133" s="284"/>
      <c r="G133" s="284"/>
      <c r="H133" s="284"/>
      <c r="I133" s="284"/>
      <c r="J133" s="284"/>
      <c r="K133" s="284"/>
      <c r="L133" s="357">
        <v>7008.16</v>
      </c>
      <c r="M133" s="373"/>
      <c r="N133" s="359">
        <v>144025</v>
      </c>
      <c r="AE133" s="328"/>
      <c r="AF133" s="282" t="s">
        <v>378</v>
      </c>
    </row>
    <row r="134" spans="1:32" s="277" customFormat="1" x14ac:dyDescent="0.2">
      <c r="A134" s="356"/>
      <c r="B134" s="336"/>
      <c r="C134" s="284" t="s">
        <v>373</v>
      </c>
      <c r="D134" s="284"/>
      <c r="E134" s="284"/>
      <c r="F134" s="284"/>
      <c r="G134" s="284"/>
      <c r="H134" s="284"/>
      <c r="I134" s="284"/>
      <c r="J134" s="284"/>
      <c r="K134" s="284"/>
      <c r="L134" s="357"/>
      <c r="M134" s="373"/>
      <c r="N134" s="359"/>
      <c r="AE134" s="328"/>
      <c r="AF134" s="282" t="s">
        <v>373</v>
      </c>
    </row>
    <row r="135" spans="1:32" s="277" customFormat="1" x14ac:dyDescent="0.2">
      <c r="A135" s="356"/>
      <c r="B135" s="336"/>
      <c r="C135" s="284" t="s">
        <v>379</v>
      </c>
      <c r="D135" s="284"/>
      <c r="E135" s="284"/>
      <c r="F135" s="284"/>
      <c r="G135" s="284"/>
      <c r="H135" s="284"/>
      <c r="I135" s="284"/>
      <c r="J135" s="284"/>
      <c r="K135" s="284"/>
      <c r="L135" s="357">
        <v>2533.7800000000002</v>
      </c>
      <c r="M135" s="373"/>
      <c r="N135" s="359">
        <v>54959</v>
      </c>
      <c r="AE135" s="328"/>
      <c r="AF135" s="282" t="s">
        <v>379</v>
      </c>
    </row>
    <row r="136" spans="1:32" s="277" customFormat="1" x14ac:dyDescent="0.2">
      <c r="A136" s="356"/>
      <c r="B136" s="336"/>
      <c r="C136" s="284" t="s">
        <v>380</v>
      </c>
      <c r="D136" s="284"/>
      <c r="E136" s="284"/>
      <c r="F136" s="284"/>
      <c r="G136" s="284"/>
      <c r="H136" s="284"/>
      <c r="I136" s="284"/>
      <c r="J136" s="284"/>
      <c r="K136" s="284"/>
      <c r="L136" s="357">
        <v>22.9</v>
      </c>
      <c r="M136" s="373"/>
      <c r="N136" s="359">
        <v>199</v>
      </c>
      <c r="AE136" s="328"/>
      <c r="AF136" s="282" t="s">
        <v>380</v>
      </c>
    </row>
    <row r="137" spans="1:32" s="277" customFormat="1" x14ac:dyDescent="0.2">
      <c r="A137" s="356"/>
      <c r="B137" s="336"/>
      <c r="C137" s="284" t="s">
        <v>381</v>
      </c>
      <c r="D137" s="284"/>
      <c r="E137" s="284"/>
      <c r="F137" s="284"/>
      <c r="G137" s="284"/>
      <c r="H137" s="284"/>
      <c r="I137" s="284"/>
      <c r="J137" s="284"/>
      <c r="K137" s="284"/>
      <c r="L137" s="357">
        <v>3.02</v>
      </c>
      <c r="M137" s="373"/>
      <c r="N137" s="359">
        <v>66</v>
      </c>
      <c r="AE137" s="328"/>
      <c r="AF137" s="282" t="s">
        <v>381</v>
      </c>
    </row>
    <row r="138" spans="1:32" s="277" customFormat="1" x14ac:dyDescent="0.2">
      <c r="A138" s="356"/>
      <c r="B138" s="336"/>
      <c r="C138" s="284" t="s">
        <v>382</v>
      </c>
      <c r="D138" s="284"/>
      <c r="E138" s="284"/>
      <c r="F138" s="284"/>
      <c r="G138" s="284"/>
      <c r="H138" s="284"/>
      <c r="I138" s="284"/>
      <c r="J138" s="284"/>
      <c r="K138" s="284"/>
      <c r="L138" s="357">
        <v>520.65</v>
      </c>
      <c r="M138" s="373"/>
      <c r="N138" s="359">
        <v>3604</v>
      </c>
      <c r="AE138" s="328"/>
      <c r="AF138" s="282" t="s">
        <v>382</v>
      </c>
    </row>
    <row r="139" spans="1:32" s="277" customFormat="1" x14ac:dyDescent="0.2">
      <c r="A139" s="356"/>
      <c r="B139" s="336"/>
      <c r="C139" s="284" t="s">
        <v>383</v>
      </c>
      <c r="D139" s="284"/>
      <c r="E139" s="284"/>
      <c r="F139" s="284"/>
      <c r="G139" s="284"/>
      <c r="H139" s="284"/>
      <c r="I139" s="284"/>
      <c r="J139" s="284"/>
      <c r="K139" s="284"/>
      <c r="L139" s="357">
        <v>2515.3000000000002</v>
      </c>
      <c r="M139" s="373"/>
      <c r="N139" s="359">
        <v>54560</v>
      </c>
      <c r="AE139" s="328"/>
      <c r="AF139" s="282" t="s">
        <v>383</v>
      </c>
    </row>
    <row r="140" spans="1:32" s="277" customFormat="1" x14ac:dyDescent="0.2">
      <c r="A140" s="356"/>
      <c r="B140" s="336"/>
      <c r="C140" s="284" t="s">
        <v>384</v>
      </c>
      <c r="D140" s="284"/>
      <c r="E140" s="284"/>
      <c r="F140" s="284"/>
      <c r="G140" s="284"/>
      <c r="H140" s="284"/>
      <c r="I140" s="284"/>
      <c r="J140" s="284"/>
      <c r="K140" s="284"/>
      <c r="L140" s="357">
        <v>1415.53</v>
      </c>
      <c r="M140" s="373"/>
      <c r="N140" s="359">
        <v>30703</v>
      </c>
      <c r="AE140" s="328"/>
      <c r="AF140" s="282" t="s">
        <v>384</v>
      </c>
    </row>
    <row r="141" spans="1:32" s="277" customFormat="1" x14ac:dyDescent="0.2">
      <c r="A141" s="356"/>
      <c r="B141" s="336"/>
      <c r="C141" s="284" t="s">
        <v>484</v>
      </c>
      <c r="D141" s="284"/>
      <c r="E141" s="284"/>
      <c r="F141" s="284"/>
      <c r="G141" s="284"/>
      <c r="H141" s="284"/>
      <c r="I141" s="284"/>
      <c r="J141" s="284"/>
      <c r="K141" s="284"/>
      <c r="L141" s="357">
        <v>52208.67</v>
      </c>
      <c r="M141" s="373"/>
      <c r="N141" s="359">
        <v>361284</v>
      </c>
      <c r="AE141" s="328"/>
      <c r="AF141" s="282" t="s">
        <v>484</v>
      </c>
    </row>
    <row r="142" spans="1:32" s="277" customFormat="1" x14ac:dyDescent="0.2">
      <c r="A142" s="356"/>
      <c r="B142" s="336"/>
      <c r="C142" s="284" t="s">
        <v>489</v>
      </c>
      <c r="D142" s="284"/>
      <c r="E142" s="284"/>
      <c r="F142" s="284"/>
      <c r="G142" s="284"/>
      <c r="H142" s="284"/>
      <c r="I142" s="284"/>
      <c r="J142" s="284"/>
      <c r="K142" s="284"/>
      <c r="L142" s="357">
        <v>59216.83</v>
      </c>
      <c r="M142" s="373"/>
      <c r="N142" s="359">
        <v>505309</v>
      </c>
      <c r="AE142" s="328"/>
      <c r="AF142" s="282" t="s">
        <v>489</v>
      </c>
    </row>
    <row r="143" spans="1:32" s="277" customFormat="1" x14ac:dyDescent="0.2">
      <c r="A143" s="356"/>
      <c r="B143" s="336"/>
      <c r="C143" s="284" t="s">
        <v>385</v>
      </c>
      <c r="D143" s="284"/>
      <c r="E143" s="284"/>
      <c r="F143" s="284"/>
      <c r="G143" s="284"/>
      <c r="H143" s="284"/>
      <c r="I143" s="284"/>
      <c r="J143" s="284"/>
      <c r="K143" s="284"/>
      <c r="L143" s="357">
        <v>2536.8000000000002</v>
      </c>
      <c r="M143" s="373"/>
      <c r="N143" s="359">
        <v>55025</v>
      </c>
      <c r="AE143" s="328"/>
      <c r="AF143" s="282" t="s">
        <v>385</v>
      </c>
    </row>
    <row r="144" spans="1:32" s="277" customFormat="1" x14ac:dyDescent="0.2">
      <c r="A144" s="356"/>
      <c r="B144" s="336"/>
      <c r="C144" s="284" t="s">
        <v>386</v>
      </c>
      <c r="D144" s="284"/>
      <c r="E144" s="284"/>
      <c r="F144" s="284"/>
      <c r="G144" s="284"/>
      <c r="H144" s="284"/>
      <c r="I144" s="284"/>
      <c r="J144" s="284"/>
      <c r="K144" s="284"/>
      <c r="L144" s="357">
        <v>2515.3000000000002</v>
      </c>
      <c r="M144" s="373"/>
      <c r="N144" s="359">
        <v>54560</v>
      </c>
      <c r="AE144" s="328"/>
      <c r="AF144" s="282" t="s">
        <v>386</v>
      </c>
    </row>
    <row r="145" spans="1:34" x14ac:dyDescent="0.2">
      <c r="A145" s="356"/>
      <c r="B145" s="336"/>
      <c r="C145" s="284" t="s">
        <v>387</v>
      </c>
      <c r="D145" s="284"/>
      <c r="E145" s="284"/>
      <c r="F145" s="284"/>
      <c r="G145" s="284"/>
      <c r="H145" s="284"/>
      <c r="I145" s="284"/>
      <c r="J145" s="284"/>
      <c r="K145" s="284"/>
      <c r="L145" s="357">
        <v>1415.53</v>
      </c>
      <c r="M145" s="373"/>
      <c r="N145" s="359">
        <v>30703</v>
      </c>
      <c r="P145" s="277"/>
      <c r="Q145" s="277"/>
      <c r="R145" s="277"/>
      <c r="S145" s="277"/>
      <c r="T145" s="277"/>
      <c r="U145" s="277"/>
      <c r="V145" s="277"/>
      <c r="W145" s="277"/>
      <c r="X145" s="277"/>
      <c r="Y145" s="277"/>
      <c r="Z145" s="277"/>
      <c r="AA145" s="277"/>
      <c r="AB145" s="277"/>
      <c r="AC145" s="277"/>
      <c r="AD145" s="277"/>
      <c r="AE145" s="328"/>
      <c r="AF145" s="282" t="s">
        <v>387</v>
      </c>
      <c r="AG145" s="277"/>
      <c r="AH145" s="277"/>
    </row>
    <row r="146" spans="1:34" x14ac:dyDescent="0.2">
      <c r="A146" s="356"/>
      <c r="B146" s="336"/>
      <c r="C146" s="284" t="s">
        <v>490</v>
      </c>
      <c r="D146" s="284"/>
      <c r="E146" s="284"/>
      <c r="F146" s="284"/>
      <c r="G146" s="284"/>
      <c r="H146" s="284"/>
      <c r="I146" s="284"/>
      <c r="J146" s="284"/>
      <c r="K146" s="284"/>
      <c r="L146" s="357">
        <v>57677.19</v>
      </c>
      <c r="M146" s="373"/>
      <c r="N146" s="359">
        <v>492171</v>
      </c>
      <c r="P146" s="277"/>
      <c r="Q146" s="277"/>
      <c r="R146" s="277"/>
      <c r="S146" s="277"/>
      <c r="T146" s="277"/>
      <c r="U146" s="277"/>
      <c r="V146" s="277"/>
      <c r="W146" s="277"/>
      <c r="X146" s="277"/>
      <c r="Y146" s="277"/>
      <c r="Z146" s="277"/>
      <c r="AA146" s="277"/>
      <c r="AB146" s="277"/>
      <c r="AC146" s="277"/>
      <c r="AD146" s="277"/>
      <c r="AE146" s="328"/>
      <c r="AF146" s="282" t="s">
        <v>490</v>
      </c>
      <c r="AG146" s="277"/>
      <c r="AH146" s="277"/>
    </row>
    <row r="147" spans="1:34" x14ac:dyDescent="0.2">
      <c r="A147" s="356"/>
      <c r="B147" s="336"/>
      <c r="C147" s="284" t="s">
        <v>491</v>
      </c>
      <c r="D147" s="284"/>
      <c r="E147" s="284"/>
      <c r="F147" s="284"/>
      <c r="G147" s="284"/>
      <c r="H147" s="284"/>
      <c r="I147" s="284"/>
      <c r="J147" s="284"/>
      <c r="K147" s="284"/>
      <c r="L147" s="357">
        <v>11535.44</v>
      </c>
      <c r="M147" s="373"/>
      <c r="N147" s="374">
        <v>98434.2</v>
      </c>
      <c r="P147" s="277"/>
      <c r="Q147" s="277"/>
      <c r="R147" s="277"/>
      <c r="S147" s="277"/>
      <c r="T147" s="277"/>
      <c r="U147" s="277"/>
      <c r="V147" s="277"/>
      <c r="W147" s="277"/>
      <c r="X147" s="277"/>
      <c r="Y147" s="277"/>
      <c r="Z147" s="277"/>
      <c r="AA147" s="277"/>
      <c r="AB147" s="277"/>
      <c r="AC147" s="277"/>
      <c r="AD147" s="277"/>
      <c r="AE147" s="328"/>
      <c r="AF147" s="277"/>
      <c r="AG147" s="282" t="s">
        <v>491</v>
      </c>
      <c r="AH147" s="277"/>
    </row>
    <row r="148" spans="1:34" x14ac:dyDescent="0.2">
      <c r="A148" s="356"/>
      <c r="B148" s="350"/>
      <c r="C148" s="360" t="s">
        <v>492</v>
      </c>
      <c r="D148" s="360"/>
      <c r="E148" s="360"/>
      <c r="F148" s="360"/>
      <c r="G148" s="360"/>
      <c r="H148" s="360"/>
      <c r="I148" s="360"/>
      <c r="J148" s="360"/>
      <c r="K148" s="360"/>
      <c r="L148" s="361">
        <v>69212.63</v>
      </c>
      <c r="M148" s="375"/>
      <c r="N148" s="376">
        <v>590605.19999999995</v>
      </c>
      <c r="P148" s="277"/>
      <c r="Q148" s="277"/>
      <c r="R148" s="277"/>
      <c r="S148" s="277"/>
      <c r="T148" s="277"/>
      <c r="U148" s="277"/>
      <c r="V148" s="277"/>
      <c r="W148" s="277"/>
      <c r="X148" s="277"/>
      <c r="Y148" s="277"/>
      <c r="Z148" s="277"/>
      <c r="AA148" s="277"/>
      <c r="AB148" s="277"/>
      <c r="AC148" s="277"/>
      <c r="AD148" s="277"/>
      <c r="AE148" s="328"/>
      <c r="AF148" s="277"/>
      <c r="AG148" s="277"/>
      <c r="AH148" s="328" t="s">
        <v>492</v>
      </c>
    </row>
    <row r="149" spans="1:34" x14ac:dyDescent="0.2">
      <c r="A149" s="356"/>
      <c r="B149" s="336"/>
      <c r="C149" s="284" t="s">
        <v>373</v>
      </c>
      <c r="D149" s="284"/>
      <c r="E149" s="284"/>
      <c r="F149" s="284"/>
      <c r="G149" s="284"/>
      <c r="H149" s="284"/>
      <c r="I149" s="284"/>
      <c r="J149" s="284"/>
      <c r="K149" s="284"/>
      <c r="L149" s="357"/>
      <c r="M149" s="373"/>
      <c r="N149" s="359"/>
      <c r="P149" s="277"/>
      <c r="Q149" s="277"/>
      <c r="R149" s="277"/>
      <c r="S149" s="277"/>
      <c r="T149" s="277"/>
      <c r="U149" s="277"/>
      <c r="V149" s="277"/>
      <c r="W149" s="277"/>
      <c r="X149" s="277"/>
      <c r="Y149" s="277"/>
      <c r="Z149" s="277"/>
      <c r="AA149" s="277"/>
      <c r="AB149" s="277"/>
      <c r="AC149" s="277"/>
      <c r="AD149" s="277"/>
      <c r="AE149" s="328"/>
      <c r="AF149" s="282" t="s">
        <v>373</v>
      </c>
      <c r="AG149" s="277"/>
      <c r="AH149" s="328"/>
    </row>
    <row r="150" spans="1:34" x14ac:dyDescent="0.2">
      <c r="A150" s="356"/>
      <c r="B150" s="336"/>
      <c r="C150" s="284" t="s">
        <v>487</v>
      </c>
      <c r="D150" s="284"/>
      <c r="E150" s="284"/>
      <c r="F150" s="284"/>
      <c r="G150" s="284"/>
      <c r="H150" s="284"/>
      <c r="I150" s="284"/>
      <c r="J150" s="284"/>
      <c r="K150" s="284"/>
      <c r="L150" s="357"/>
      <c r="M150" s="373"/>
      <c r="N150" s="359">
        <v>361284</v>
      </c>
      <c r="P150" s="277"/>
      <c r="Q150" s="277"/>
      <c r="R150" s="277"/>
      <c r="S150" s="277"/>
      <c r="T150" s="277"/>
      <c r="U150" s="277"/>
      <c r="V150" s="277"/>
      <c r="W150" s="277"/>
      <c r="X150" s="277"/>
      <c r="Y150" s="277"/>
      <c r="Z150" s="277"/>
      <c r="AA150" s="277"/>
      <c r="AB150" s="277"/>
      <c r="AC150" s="277"/>
      <c r="AD150" s="277"/>
      <c r="AE150" s="328"/>
      <c r="AF150" s="282" t="s">
        <v>487</v>
      </c>
      <c r="AG150" s="277"/>
      <c r="AH150" s="328"/>
    </row>
    <row r="151" spans="1:34" ht="1.5" customHeight="1" x14ac:dyDescent="0.2">
      <c r="B151" s="350"/>
      <c r="C151" s="345"/>
      <c r="D151" s="345"/>
      <c r="E151" s="345"/>
      <c r="F151" s="345"/>
      <c r="G151" s="345"/>
      <c r="H151" s="345"/>
      <c r="I151" s="345"/>
      <c r="J151" s="345"/>
      <c r="K151" s="345"/>
      <c r="L151" s="361"/>
      <c r="M151" s="362"/>
      <c r="N151" s="377"/>
      <c r="P151" s="277"/>
      <c r="Q151" s="277"/>
      <c r="R151" s="277"/>
      <c r="S151" s="277"/>
      <c r="T151" s="277"/>
      <c r="U151" s="277"/>
      <c r="V151" s="277"/>
      <c r="W151" s="277"/>
      <c r="X151" s="277"/>
      <c r="Y151" s="277"/>
      <c r="Z151" s="277"/>
      <c r="AA151" s="277"/>
      <c r="AB151" s="277"/>
      <c r="AC151" s="277"/>
      <c r="AD151" s="277"/>
      <c r="AE151" s="277"/>
      <c r="AF151" s="277"/>
      <c r="AG151" s="277"/>
      <c r="AH151" s="277"/>
    </row>
    <row r="152" spans="1:34" ht="53.25" customHeight="1" x14ac:dyDescent="0.2">
      <c r="A152" s="378"/>
      <c r="B152" s="378"/>
      <c r="C152" s="378"/>
      <c r="D152" s="378"/>
      <c r="E152" s="378"/>
      <c r="F152" s="378"/>
      <c r="G152" s="378"/>
      <c r="H152" s="378"/>
      <c r="I152" s="378"/>
      <c r="J152" s="378"/>
      <c r="K152" s="378"/>
      <c r="L152" s="378"/>
      <c r="M152" s="378"/>
      <c r="N152" s="378"/>
      <c r="P152" s="277"/>
      <c r="Q152" s="277"/>
      <c r="R152" s="277"/>
      <c r="S152" s="277"/>
      <c r="T152" s="277"/>
      <c r="U152" s="277"/>
      <c r="V152" s="277"/>
      <c r="W152" s="277"/>
      <c r="X152" s="277"/>
      <c r="Y152" s="277"/>
      <c r="Z152" s="277"/>
      <c r="AA152" s="277"/>
      <c r="AB152" s="277"/>
      <c r="AC152" s="277"/>
      <c r="AD152" s="277"/>
      <c r="AE152" s="277"/>
      <c r="AF152" s="277"/>
      <c r="AG152" s="277"/>
      <c r="AH152" s="277"/>
    </row>
    <row r="153" spans="1:34" x14ac:dyDescent="0.2">
      <c r="B153" s="379" t="s">
        <v>493</v>
      </c>
      <c r="C153" s="380"/>
      <c r="D153" s="380"/>
      <c r="E153" s="380"/>
      <c r="F153" s="380"/>
      <c r="G153" s="380"/>
      <c r="H153" s="380"/>
      <c r="I153" s="380"/>
      <c r="J153" s="380"/>
      <c r="K153" s="380"/>
      <c r="L153" s="380"/>
    </row>
    <row r="154" spans="1:34" ht="13.5" customHeight="1" x14ac:dyDescent="0.2">
      <c r="B154" s="278"/>
      <c r="C154" s="381" t="s">
        <v>494</v>
      </c>
      <c r="D154" s="381"/>
      <c r="E154" s="381"/>
      <c r="F154" s="381"/>
      <c r="G154" s="381"/>
      <c r="H154" s="381"/>
      <c r="I154" s="381"/>
      <c r="J154" s="381"/>
      <c r="K154" s="381"/>
      <c r="L154" s="381"/>
    </row>
    <row r="155" spans="1:34" ht="12.75" customHeight="1" x14ac:dyDescent="0.2">
      <c r="B155" s="379" t="s">
        <v>495</v>
      </c>
      <c r="C155" s="380"/>
      <c r="D155" s="380"/>
      <c r="E155" s="380"/>
      <c r="F155" s="380"/>
      <c r="G155" s="380"/>
      <c r="H155" s="380"/>
      <c r="I155" s="380"/>
      <c r="J155" s="380"/>
      <c r="K155" s="380"/>
      <c r="L155" s="380"/>
    </row>
    <row r="156" spans="1:34" ht="13.5" customHeight="1" x14ac:dyDescent="0.2">
      <c r="C156" s="381" t="s">
        <v>494</v>
      </c>
      <c r="D156" s="381"/>
      <c r="E156" s="381"/>
      <c r="F156" s="381"/>
      <c r="G156" s="381"/>
      <c r="H156" s="381"/>
      <c r="I156" s="381"/>
      <c r="J156" s="381"/>
      <c r="K156" s="381"/>
      <c r="L156" s="381"/>
    </row>
    <row r="158" spans="1:34" x14ac:dyDescent="0.2">
      <c r="B158" s="382"/>
      <c r="D158" s="382"/>
      <c r="F158" s="382"/>
      <c r="P158" s="277"/>
      <c r="Q158" s="277"/>
      <c r="R158" s="277"/>
      <c r="S158" s="277"/>
      <c r="T158" s="277"/>
      <c r="U158" s="277"/>
      <c r="V158" s="277"/>
      <c r="W158" s="277"/>
      <c r="X158" s="277"/>
      <c r="Y158" s="277"/>
      <c r="Z158" s="277"/>
      <c r="AA158" s="277"/>
      <c r="AB158" s="277"/>
      <c r="AC158" s="277"/>
      <c r="AD158" s="277"/>
      <c r="AE158" s="277"/>
      <c r="AF158" s="277"/>
      <c r="AG158" s="277"/>
      <c r="AH158" s="277"/>
    </row>
  </sheetData>
  <mergeCells count="138">
    <mergeCell ref="C155:L155"/>
    <mergeCell ref="C156:L156"/>
    <mergeCell ref="C147:K147"/>
    <mergeCell ref="C148:K148"/>
    <mergeCell ref="C149:K149"/>
    <mergeCell ref="C150:K150"/>
    <mergeCell ref="C153:L153"/>
    <mergeCell ref="C154:L154"/>
    <mergeCell ref="C141:K141"/>
    <mergeCell ref="C142:K142"/>
    <mergeCell ref="C143:K143"/>
    <mergeCell ref="C144:K144"/>
    <mergeCell ref="C145:K145"/>
    <mergeCell ref="C146:K146"/>
    <mergeCell ref="C135:K135"/>
    <mergeCell ref="C136:K136"/>
    <mergeCell ref="C137:K137"/>
    <mergeCell ref="C138:K138"/>
    <mergeCell ref="C139:K139"/>
    <mergeCell ref="C140:K140"/>
    <mergeCell ref="C129:K129"/>
    <mergeCell ref="C130:K130"/>
    <mergeCell ref="C131:K131"/>
    <mergeCell ref="C132:K132"/>
    <mergeCell ref="C133:K133"/>
    <mergeCell ref="C134:K134"/>
    <mergeCell ref="C121:E121"/>
    <mergeCell ref="C122:E122"/>
    <mergeCell ref="C123:E123"/>
    <mergeCell ref="C126:K126"/>
    <mergeCell ref="C127:K127"/>
    <mergeCell ref="C128:K128"/>
    <mergeCell ref="C115:E115"/>
    <mergeCell ref="C116:E116"/>
    <mergeCell ref="C117:E117"/>
    <mergeCell ref="C118:E118"/>
    <mergeCell ref="C119:E119"/>
    <mergeCell ref="C120:E120"/>
    <mergeCell ref="C109:E109"/>
    <mergeCell ref="C110:E110"/>
    <mergeCell ref="C111:E111"/>
    <mergeCell ref="C112:E112"/>
    <mergeCell ref="C113:E113"/>
    <mergeCell ref="C114:E114"/>
    <mergeCell ref="C103:E103"/>
    <mergeCell ref="C104:E104"/>
    <mergeCell ref="C105:E105"/>
    <mergeCell ref="C106:E106"/>
    <mergeCell ref="C107:E107"/>
    <mergeCell ref="C108:E108"/>
    <mergeCell ref="C97:E97"/>
    <mergeCell ref="C98:E98"/>
    <mergeCell ref="C99:E99"/>
    <mergeCell ref="C100:E100"/>
    <mergeCell ref="C101:E101"/>
    <mergeCell ref="C102:E102"/>
    <mergeCell ref="C91:E91"/>
    <mergeCell ref="C92:E92"/>
    <mergeCell ref="C93:E93"/>
    <mergeCell ref="C94:E94"/>
    <mergeCell ref="C95:E95"/>
    <mergeCell ref="C96:E96"/>
    <mergeCell ref="C84:E84"/>
    <mergeCell ref="C85:E85"/>
    <mergeCell ref="C87:N87"/>
    <mergeCell ref="C88:E88"/>
    <mergeCell ref="C89:E89"/>
    <mergeCell ref="C90:E90"/>
    <mergeCell ref="C78:E78"/>
    <mergeCell ref="C79:E79"/>
    <mergeCell ref="C80:E80"/>
    <mergeCell ref="C81:E81"/>
    <mergeCell ref="C82:E82"/>
    <mergeCell ref="C83:E83"/>
    <mergeCell ref="C72:E72"/>
    <mergeCell ref="C73:N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59:E59"/>
    <mergeCell ref="C61:N61"/>
    <mergeCell ref="C62:N62"/>
    <mergeCell ref="C63:E63"/>
    <mergeCell ref="C64:E64"/>
    <mergeCell ref="C65:E65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C40:E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9"/>
  <sheetViews>
    <sheetView topLeftCell="A103" workbookViewId="0">
      <selection activeCell="A20" sqref="A20:N20"/>
    </sheetView>
  </sheetViews>
  <sheetFormatPr defaultColWidth="9.140625" defaultRowHeight="11.25" x14ac:dyDescent="0.2"/>
  <cols>
    <col min="1" max="1" width="8.140625" style="277" customWidth="1"/>
    <col min="2" max="2" width="20.140625" style="277" customWidth="1"/>
    <col min="3" max="4" width="10.42578125" style="277" customWidth="1"/>
    <col min="5" max="5" width="13.28515625" style="277" customWidth="1"/>
    <col min="6" max="6" width="8.5703125" style="277" customWidth="1"/>
    <col min="7" max="7" width="7.85546875" style="277" customWidth="1"/>
    <col min="8" max="8" width="8.42578125" style="277" customWidth="1"/>
    <col min="9" max="9" width="8.7109375" style="277" customWidth="1"/>
    <col min="10" max="10" width="8.140625" style="277" customWidth="1"/>
    <col min="11" max="11" width="8.5703125" style="277" customWidth="1"/>
    <col min="12" max="12" width="10" style="277" customWidth="1"/>
    <col min="13" max="13" width="6" style="277" customWidth="1"/>
    <col min="14" max="14" width="9.7109375" style="277" customWidth="1"/>
    <col min="15" max="15" width="9.140625" style="277" customWidth="1"/>
    <col min="16" max="16" width="49.140625" style="282" hidden="1" customWidth="1"/>
    <col min="17" max="17" width="42.42578125" style="282" hidden="1" customWidth="1"/>
    <col min="18" max="18" width="99.7109375" style="282" hidden="1" customWidth="1"/>
    <col min="19" max="23" width="138.42578125" style="282" hidden="1" customWidth="1"/>
    <col min="24" max="24" width="34.140625" style="282" hidden="1" customWidth="1"/>
    <col min="25" max="25" width="110.140625" style="282" hidden="1" customWidth="1"/>
    <col min="26" max="29" width="34.140625" style="282" hidden="1" customWidth="1"/>
    <col min="30" max="33" width="84.42578125" style="282" hidden="1" customWidth="1"/>
    <col min="34" max="16384" width="9.140625" style="277"/>
  </cols>
  <sheetData>
    <row r="1" spans="1:20" s="277" customFormat="1" x14ac:dyDescent="0.2">
      <c r="N1" s="278" t="s">
        <v>229</v>
      </c>
    </row>
    <row r="2" spans="1:20" s="277" customFormat="1" x14ac:dyDescent="0.2">
      <c r="N2" s="278" t="s">
        <v>230</v>
      </c>
    </row>
    <row r="3" spans="1:20" s="277" customFormat="1" ht="8.25" customHeight="1" x14ac:dyDescent="0.2">
      <c r="N3" s="278"/>
    </row>
    <row r="4" spans="1:20" s="277" customFormat="1" ht="14.25" customHeight="1" x14ac:dyDescent="0.2">
      <c r="A4" s="279" t="s">
        <v>231</v>
      </c>
      <c r="B4" s="279"/>
      <c r="C4" s="279"/>
      <c r="D4" s="280"/>
      <c r="K4" s="279" t="s">
        <v>232</v>
      </c>
      <c r="L4" s="279"/>
      <c r="M4" s="279"/>
      <c r="N4" s="279"/>
    </row>
    <row r="5" spans="1:20" s="277" customFormat="1" ht="12" customHeight="1" x14ac:dyDescent="0.2">
      <c r="A5" s="281"/>
      <c r="B5" s="281"/>
      <c r="C5" s="281"/>
      <c r="D5" s="281"/>
      <c r="E5" s="282"/>
      <c r="J5" s="283"/>
      <c r="K5" s="283"/>
      <c r="L5" s="283"/>
      <c r="M5" s="283"/>
      <c r="N5" s="283"/>
    </row>
    <row r="6" spans="1:20" s="277" customFormat="1" x14ac:dyDescent="0.2">
      <c r="A6" s="284"/>
      <c r="B6" s="284"/>
      <c r="C6" s="284"/>
      <c r="D6" s="284"/>
      <c r="J6" s="284"/>
      <c r="K6" s="284"/>
      <c r="L6" s="284"/>
      <c r="M6" s="284"/>
      <c r="N6" s="284"/>
      <c r="P6" s="282" t="s">
        <v>233</v>
      </c>
      <c r="Q6" s="282" t="s">
        <v>233</v>
      </c>
    </row>
    <row r="7" spans="1:20" s="277" customFormat="1" ht="17.25" customHeight="1" x14ac:dyDescent="0.2">
      <c r="A7" s="285"/>
      <c r="B7" s="286"/>
      <c r="C7" s="282"/>
      <c r="D7" s="282"/>
      <c r="J7" s="285"/>
      <c r="K7" s="285"/>
      <c r="L7" s="285"/>
      <c r="M7" s="285"/>
      <c r="N7" s="286"/>
    </row>
    <row r="8" spans="1:20" s="277" customFormat="1" ht="16.5" customHeight="1" x14ac:dyDescent="0.2">
      <c r="A8" s="277" t="s">
        <v>747</v>
      </c>
      <c r="B8" s="287"/>
      <c r="C8" s="287"/>
      <c r="D8" s="287"/>
      <c r="L8" s="287"/>
      <c r="M8" s="287"/>
      <c r="N8" s="278" t="s">
        <v>747</v>
      </c>
    </row>
    <row r="9" spans="1:20" s="277" customFormat="1" ht="15.75" customHeight="1" x14ac:dyDescent="0.2">
      <c r="F9" s="288"/>
    </row>
    <row r="10" spans="1:20" s="277" customFormat="1" ht="45" x14ac:dyDescent="0.2">
      <c r="A10" s="289" t="s">
        <v>235</v>
      </c>
      <c r="B10" s="287"/>
      <c r="D10" s="284" t="s">
        <v>236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R10" s="282" t="s">
        <v>236</v>
      </c>
    </row>
    <row r="11" spans="1:20" s="277" customFormat="1" ht="15" customHeight="1" x14ac:dyDescent="0.2">
      <c r="A11" s="290" t="s">
        <v>237</v>
      </c>
      <c r="D11" s="285" t="s">
        <v>238</v>
      </c>
      <c r="E11" s="285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20" s="277" customFormat="1" ht="8.25" customHeight="1" x14ac:dyDescent="0.2">
      <c r="A12" s="290"/>
      <c r="F12" s="287"/>
      <c r="G12" s="287"/>
      <c r="H12" s="287"/>
      <c r="I12" s="287"/>
      <c r="J12" s="287"/>
      <c r="K12" s="287"/>
      <c r="L12" s="287"/>
      <c r="M12" s="287"/>
      <c r="N12" s="287"/>
    </row>
    <row r="13" spans="1:20" s="277" customFormat="1" x14ac:dyDescent="0.2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S13" s="282" t="s">
        <v>233</v>
      </c>
    </row>
    <row r="14" spans="1:20" s="277" customFormat="1" x14ac:dyDescent="0.2">
      <c r="A14" s="293" t="s">
        <v>9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</row>
    <row r="15" spans="1:20" s="277" customFormat="1" ht="8.25" customHeight="1" x14ac:dyDescent="0.2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</row>
    <row r="16" spans="1:20" s="277" customFormat="1" ht="26.25" customHeight="1" x14ac:dyDescent="0.2">
      <c r="A16" s="295" t="s">
        <v>239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T16" s="282" t="s">
        <v>233</v>
      </c>
    </row>
    <row r="17" spans="1:21" s="277" customFormat="1" x14ac:dyDescent="0.2">
      <c r="A17" s="293" t="s">
        <v>240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21" s="277" customFormat="1" ht="24" customHeight="1" x14ac:dyDescent="0.25">
      <c r="A18" s="296" t="s">
        <v>748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</row>
    <row r="19" spans="1:21" s="277" customFormat="1" ht="8.25" customHeigh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</row>
    <row r="20" spans="1:21" s="277" customFormat="1" x14ac:dyDescent="0.2">
      <c r="A20" s="298" t="s">
        <v>749</v>
      </c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U20" s="282" t="s">
        <v>750</v>
      </c>
    </row>
    <row r="21" spans="1:21" s="277" customFormat="1" ht="13.5" customHeight="1" x14ac:dyDescent="0.2">
      <c r="A21" s="293" t="s">
        <v>244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</row>
    <row r="22" spans="1:21" s="277" customFormat="1" ht="15" customHeight="1" x14ac:dyDescent="0.2">
      <c r="A22" s="277" t="s">
        <v>245</v>
      </c>
      <c r="B22" s="299" t="s">
        <v>246</v>
      </c>
      <c r="C22" s="277" t="s">
        <v>247</v>
      </c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21" s="277" customFormat="1" ht="18" customHeight="1" x14ac:dyDescent="0.2">
      <c r="A23" s="277" t="s">
        <v>248</v>
      </c>
      <c r="B23" s="300"/>
      <c r="C23" s="300"/>
      <c r="D23" s="300"/>
      <c r="E23" s="300"/>
      <c r="F23" s="300"/>
      <c r="G23" s="282"/>
      <c r="H23" s="282"/>
      <c r="I23" s="282"/>
      <c r="J23" s="282"/>
      <c r="K23" s="282"/>
      <c r="L23" s="282"/>
      <c r="M23" s="282"/>
      <c r="N23" s="282"/>
    </row>
    <row r="24" spans="1:21" s="277" customFormat="1" x14ac:dyDescent="0.2">
      <c r="B24" s="301" t="s">
        <v>249</v>
      </c>
      <c r="C24" s="301"/>
      <c r="D24" s="301"/>
      <c r="E24" s="301"/>
      <c r="F24" s="301"/>
      <c r="G24" s="302"/>
      <c r="H24" s="302"/>
      <c r="I24" s="302"/>
      <c r="J24" s="302"/>
      <c r="K24" s="302"/>
      <c r="L24" s="302"/>
      <c r="M24" s="303"/>
      <c r="N24" s="302"/>
    </row>
    <row r="25" spans="1:21" s="277" customFormat="1" ht="9.75" customHeight="1" x14ac:dyDescent="0.2"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21" s="277" customFormat="1" x14ac:dyDescent="0.2">
      <c r="A26" s="305" t="s">
        <v>250</v>
      </c>
      <c r="D26" s="306" t="s">
        <v>251</v>
      </c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21" s="277" customFormat="1" ht="9.75" customHeight="1" x14ac:dyDescent="0.2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21" s="277" customFormat="1" ht="12.75" customHeight="1" x14ac:dyDescent="0.2">
      <c r="A28" s="305" t="s">
        <v>252</v>
      </c>
      <c r="C28" s="308">
        <v>2269.59</v>
      </c>
      <c r="D28" s="309" t="s">
        <v>751</v>
      </c>
      <c r="E28" s="290" t="s">
        <v>254</v>
      </c>
      <c r="L28" s="310"/>
      <c r="M28" s="310"/>
    </row>
    <row r="29" spans="1:21" s="277" customFormat="1" ht="12.75" customHeight="1" x14ac:dyDescent="0.2">
      <c r="B29" s="277" t="s">
        <v>255</v>
      </c>
      <c r="C29" s="311"/>
      <c r="D29" s="312"/>
      <c r="E29" s="290"/>
    </row>
    <row r="30" spans="1:21" s="277" customFormat="1" ht="12.75" customHeight="1" x14ac:dyDescent="0.2">
      <c r="B30" s="277" t="s">
        <v>119</v>
      </c>
      <c r="C30" s="308">
        <v>0</v>
      </c>
      <c r="D30" s="309" t="s">
        <v>256</v>
      </c>
      <c r="E30" s="290" t="s">
        <v>254</v>
      </c>
      <c r="G30" s="277" t="s">
        <v>257</v>
      </c>
      <c r="L30" s="308">
        <v>924.67</v>
      </c>
      <c r="M30" s="309" t="s">
        <v>752</v>
      </c>
      <c r="N30" s="290" t="s">
        <v>254</v>
      </c>
    </row>
    <row r="31" spans="1:21" s="277" customFormat="1" ht="12.75" customHeight="1" x14ac:dyDescent="0.2">
      <c r="B31" s="277" t="s">
        <v>16</v>
      </c>
      <c r="C31" s="308">
        <v>0</v>
      </c>
      <c r="D31" s="313" t="s">
        <v>256</v>
      </c>
      <c r="E31" s="290" t="s">
        <v>254</v>
      </c>
      <c r="G31" s="277" t="s">
        <v>260</v>
      </c>
      <c r="L31" s="314"/>
      <c r="M31" s="314">
        <v>2625.51</v>
      </c>
      <c r="N31" s="290" t="s">
        <v>261</v>
      </c>
    </row>
    <row r="32" spans="1:21" s="277" customFormat="1" ht="12.75" customHeight="1" x14ac:dyDescent="0.2">
      <c r="B32" s="277" t="s">
        <v>262</v>
      </c>
      <c r="C32" s="308">
        <v>0</v>
      </c>
      <c r="D32" s="313" t="s">
        <v>256</v>
      </c>
      <c r="E32" s="290" t="s">
        <v>254</v>
      </c>
      <c r="G32" s="277" t="s">
        <v>264</v>
      </c>
      <c r="L32" s="314"/>
      <c r="M32" s="314"/>
      <c r="N32" s="290" t="s">
        <v>261</v>
      </c>
    </row>
    <row r="33" spans="1:28" s="277" customFormat="1" ht="12.75" customHeight="1" x14ac:dyDescent="0.2">
      <c r="B33" s="277" t="s">
        <v>265</v>
      </c>
      <c r="C33" s="308">
        <v>1941.81</v>
      </c>
      <c r="D33" s="309" t="s">
        <v>753</v>
      </c>
      <c r="E33" s="290" t="s">
        <v>254</v>
      </c>
      <c r="G33" s="277" t="s">
        <v>266</v>
      </c>
      <c r="L33" s="315"/>
      <c r="M33" s="315"/>
    </row>
    <row r="34" spans="1:28" s="277" customFormat="1" ht="9.75" customHeight="1" x14ac:dyDescent="0.2">
      <c r="A34" s="316"/>
    </row>
    <row r="35" spans="1:28" s="277" customFormat="1" ht="36" customHeight="1" x14ac:dyDescent="0.2">
      <c r="A35" s="317" t="s">
        <v>65</v>
      </c>
      <c r="B35" s="317" t="s">
        <v>267</v>
      </c>
      <c r="C35" s="317" t="s">
        <v>116</v>
      </c>
      <c r="D35" s="317"/>
      <c r="E35" s="317"/>
      <c r="F35" s="317" t="s">
        <v>268</v>
      </c>
      <c r="G35" s="317" t="s">
        <v>269</v>
      </c>
      <c r="H35" s="317"/>
      <c r="I35" s="317"/>
      <c r="J35" s="317" t="s">
        <v>270</v>
      </c>
      <c r="K35" s="317"/>
      <c r="L35" s="317"/>
      <c r="M35" s="317" t="s">
        <v>271</v>
      </c>
      <c r="N35" s="317" t="s">
        <v>272</v>
      </c>
    </row>
    <row r="36" spans="1:28" s="277" customFormat="1" ht="36.7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28" s="277" customFormat="1" ht="45" x14ac:dyDescent="0.2">
      <c r="A37" s="317"/>
      <c r="B37" s="317"/>
      <c r="C37" s="317"/>
      <c r="D37" s="317"/>
      <c r="E37" s="317"/>
      <c r="F37" s="317"/>
      <c r="G37" s="318" t="s">
        <v>273</v>
      </c>
      <c r="H37" s="318" t="s">
        <v>274</v>
      </c>
      <c r="I37" s="318" t="s">
        <v>275</v>
      </c>
      <c r="J37" s="318" t="s">
        <v>273</v>
      </c>
      <c r="K37" s="318" t="s">
        <v>274</v>
      </c>
      <c r="L37" s="318" t="s">
        <v>121</v>
      </c>
      <c r="M37" s="317"/>
      <c r="N37" s="317"/>
    </row>
    <row r="38" spans="1:28" s="277" customFormat="1" x14ac:dyDescent="0.2">
      <c r="A38" s="319">
        <v>1</v>
      </c>
      <c r="B38" s="319">
        <v>2</v>
      </c>
      <c r="C38" s="320">
        <v>3</v>
      </c>
      <c r="D38" s="320"/>
      <c r="E38" s="320"/>
      <c r="F38" s="319">
        <v>4</v>
      </c>
      <c r="G38" s="319">
        <v>5</v>
      </c>
      <c r="H38" s="319">
        <v>6</v>
      </c>
      <c r="I38" s="319">
        <v>7</v>
      </c>
      <c r="J38" s="319">
        <v>8</v>
      </c>
      <c r="K38" s="319">
        <v>9</v>
      </c>
      <c r="L38" s="319">
        <v>10</v>
      </c>
      <c r="M38" s="319">
        <v>11</v>
      </c>
      <c r="N38" s="319">
        <v>12</v>
      </c>
    </row>
    <row r="39" spans="1:28" s="277" customFormat="1" ht="12" x14ac:dyDescent="0.2">
      <c r="A39" s="321" t="s">
        <v>754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3"/>
      <c r="V39" s="324" t="s">
        <v>754</v>
      </c>
    </row>
    <row r="40" spans="1:28" s="277" customFormat="1" ht="12" x14ac:dyDescent="0.2">
      <c r="A40" s="325" t="s">
        <v>755</v>
      </c>
      <c r="B40" s="326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7"/>
      <c r="V40" s="324"/>
      <c r="W40" s="328" t="s">
        <v>755</v>
      </c>
    </row>
    <row r="41" spans="1:28" s="277" customFormat="1" ht="45" x14ac:dyDescent="0.2">
      <c r="A41" s="329" t="s">
        <v>278</v>
      </c>
      <c r="B41" s="330" t="s">
        <v>756</v>
      </c>
      <c r="C41" s="331" t="s">
        <v>757</v>
      </c>
      <c r="D41" s="331"/>
      <c r="E41" s="331"/>
      <c r="F41" s="332" t="s">
        <v>758</v>
      </c>
      <c r="G41" s="332"/>
      <c r="H41" s="332"/>
      <c r="I41" s="332" t="s">
        <v>278</v>
      </c>
      <c r="J41" s="333"/>
      <c r="K41" s="332"/>
      <c r="L41" s="333"/>
      <c r="M41" s="332"/>
      <c r="N41" s="334"/>
      <c r="V41" s="324"/>
      <c r="W41" s="328"/>
      <c r="X41" s="328" t="s">
        <v>757</v>
      </c>
    </row>
    <row r="42" spans="1:28" s="277" customFormat="1" ht="45" x14ac:dyDescent="0.2">
      <c r="A42" s="368"/>
      <c r="B42" s="336" t="s">
        <v>759</v>
      </c>
      <c r="C42" s="284" t="s">
        <v>760</v>
      </c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348"/>
      <c r="V42" s="324"/>
      <c r="W42" s="328"/>
      <c r="X42" s="328"/>
      <c r="Y42" s="282" t="s">
        <v>760</v>
      </c>
    </row>
    <row r="43" spans="1:28" s="277" customFormat="1" ht="12" x14ac:dyDescent="0.2">
      <c r="A43" s="335"/>
      <c r="B43" s="336" t="s">
        <v>278</v>
      </c>
      <c r="C43" s="284" t="s">
        <v>126</v>
      </c>
      <c r="D43" s="284"/>
      <c r="E43" s="284"/>
      <c r="F43" s="337"/>
      <c r="G43" s="337"/>
      <c r="H43" s="337"/>
      <c r="I43" s="337"/>
      <c r="J43" s="338">
        <v>24523.71</v>
      </c>
      <c r="K43" s="337" t="s">
        <v>761</v>
      </c>
      <c r="L43" s="338">
        <v>31880.82</v>
      </c>
      <c r="M43" s="337" t="s">
        <v>282</v>
      </c>
      <c r="N43" s="339">
        <v>691495</v>
      </c>
      <c r="V43" s="324"/>
      <c r="W43" s="328"/>
      <c r="X43" s="328"/>
      <c r="Z43" s="282" t="s">
        <v>126</v>
      </c>
    </row>
    <row r="44" spans="1:28" s="277" customFormat="1" ht="12" x14ac:dyDescent="0.2">
      <c r="A44" s="335"/>
      <c r="B44" s="336"/>
      <c r="C44" s="284" t="s">
        <v>290</v>
      </c>
      <c r="D44" s="284"/>
      <c r="E44" s="284"/>
      <c r="F44" s="337" t="s">
        <v>291</v>
      </c>
      <c r="G44" s="337" t="s">
        <v>762</v>
      </c>
      <c r="H44" s="337" t="s">
        <v>761</v>
      </c>
      <c r="I44" s="337" t="s">
        <v>763</v>
      </c>
      <c r="J44" s="338"/>
      <c r="K44" s="337"/>
      <c r="L44" s="338"/>
      <c r="M44" s="337"/>
      <c r="N44" s="339"/>
      <c r="V44" s="324"/>
      <c r="W44" s="328"/>
      <c r="X44" s="328"/>
      <c r="AA44" s="282" t="s">
        <v>290</v>
      </c>
    </row>
    <row r="45" spans="1:28" s="277" customFormat="1" ht="12" x14ac:dyDescent="0.2">
      <c r="A45" s="335"/>
      <c r="B45" s="336"/>
      <c r="C45" s="340" t="s">
        <v>295</v>
      </c>
      <c r="D45" s="340"/>
      <c r="E45" s="340"/>
      <c r="F45" s="341"/>
      <c r="G45" s="341"/>
      <c r="H45" s="341"/>
      <c r="I45" s="341"/>
      <c r="J45" s="342">
        <v>24523.71</v>
      </c>
      <c r="K45" s="341"/>
      <c r="L45" s="342">
        <v>31880.82</v>
      </c>
      <c r="M45" s="341"/>
      <c r="N45" s="343"/>
      <c r="V45" s="324"/>
      <c r="W45" s="328"/>
      <c r="X45" s="328"/>
      <c r="AB45" s="282" t="s">
        <v>295</v>
      </c>
    </row>
    <row r="46" spans="1:28" s="277" customFormat="1" ht="12" x14ac:dyDescent="0.2">
      <c r="A46" s="335"/>
      <c r="B46" s="336"/>
      <c r="C46" s="284" t="s">
        <v>296</v>
      </c>
      <c r="D46" s="284"/>
      <c r="E46" s="284"/>
      <c r="F46" s="337"/>
      <c r="G46" s="337"/>
      <c r="H46" s="337"/>
      <c r="I46" s="337"/>
      <c r="J46" s="338"/>
      <c r="K46" s="337"/>
      <c r="L46" s="338">
        <v>31880.82</v>
      </c>
      <c r="M46" s="337"/>
      <c r="N46" s="339">
        <v>691495</v>
      </c>
      <c r="V46" s="324"/>
      <c r="W46" s="328"/>
      <c r="X46" s="328"/>
      <c r="AA46" s="282" t="s">
        <v>296</v>
      </c>
    </row>
    <row r="47" spans="1:28" s="277" customFormat="1" ht="33.75" x14ac:dyDescent="0.2">
      <c r="A47" s="335"/>
      <c r="B47" s="336" t="s">
        <v>764</v>
      </c>
      <c r="C47" s="284" t="s">
        <v>765</v>
      </c>
      <c r="D47" s="284"/>
      <c r="E47" s="284"/>
      <c r="F47" s="337" t="s">
        <v>299</v>
      </c>
      <c r="G47" s="337" t="s">
        <v>766</v>
      </c>
      <c r="H47" s="337"/>
      <c r="I47" s="337" t="s">
        <v>766</v>
      </c>
      <c r="J47" s="338"/>
      <c r="K47" s="337"/>
      <c r="L47" s="338">
        <v>23591.81</v>
      </c>
      <c r="M47" s="337"/>
      <c r="N47" s="339">
        <v>511706</v>
      </c>
      <c r="V47" s="324"/>
      <c r="W47" s="328"/>
      <c r="X47" s="328"/>
      <c r="AA47" s="282" t="s">
        <v>765</v>
      </c>
    </row>
    <row r="48" spans="1:28" s="277" customFormat="1" ht="33.75" x14ac:dyDescent="0.2">
      <c r="A48" s="335"/>
      <c r="B48" s="336" t="s">
        <v>767</v>
      </c>
      <c r="C48" s="284" t="s">
        <v>768</v>
      </c>
      <c r="D48" s="284"/>
      <c r="E48" s="284"/>
      <c r="F48" s="337" t="s">
        <v>299</v>
      </c>
      <c r="G48" s="337" t="s">
        <v>655</v>
      </c>
      <c r="H48" s="337"/>
      <c r="I48" s="337" t="s">
        <v>655</v>
      </c>
      <c r="J48" s="338"/>
      <c r="K48" s="337"/>
      <c r="L48" s="338">
        <v>11477.1</v>
      </c>
      <c r="M48" s="337"/>
      <c r="N48" s="339">
        <v>248938</v>
      </c>
      <c r="V48" s="324"/>
      <c r="W48" s="328"/>
      <c r="X48" s="328"/>
      <c r="AA48" s="282" t="s">
        <v>768</v>
      </c>
    </row>
    <row r="49" spans="1:29" s="277" customFormat="1" ht="12" x14ac:dyDescent="0.2">
      <c r="A49" s="344"/>
      <c r="B49" s="345"/>
      <c r="C49" s="331" t="s">
        <v>304</v>
      </c>
      <c r="D49" s="331"/>
      <c r="E49" s="331"/>
      <c r="F49" s="332"/>
      <c r="G49" s="332"/>
      <c r="H49" s="332"/>
      <c r="I49" s="332"/>
      <c r="J49" s="333"/>
      <c r="K49" s="332"/>
      <c r="L49" s="333">
        <v>66949.73</v>
      </c>
      <c r="M49" s="341"/>
      <c r="N49" s="334">
        <v>1452139</v>
      </c>
      <c r="V49" s="324"/>
      <c r="W49" s="328"/>
      <c r="X49" s="328"/>
      <c r="AC49" s="328" t="s">
        <v>304</v>
      </c>
    </row>
    <row r="50" spans="1:29" s="277" customFormat="1" ht="56.25" x14ac:dyDescent="0.2">
      <c r="A50" s="329" t="s">
        <v>283</v>
      </c>
      <c r="B50" s="330" t="s">
        <v>769</v>
      </c>
      <c r="C50" s="331" t="s">
        <v>770</v>
      </c>
      <c r="D50" s="331"/>
      <c r="E50" s="331"/>
      <c r="F50" s="332" t="s">
        <v>771</v>
      </c>
      <c r="G50" s="332"/>
      <c r="H50" s="332"/>
      <c r="I50" s="332" t="s">
        <v>659</v>
      </c>
      <c r="J50" s="333"/>
      <c r="K50" s="332"/>
      <c r="L50" s="333"/>
      <c r="M50" s="332"/>
      <c r="N50" s="334"/>
      <c r="V50" s="324"/>
      <c r="W50" s="328"/>
      <c r="X50" s="328" t="s">
        <v>770</v>
      </c>
      <c r="AC50" s="328"/>
    </row>
    <row r="51" spans="1:29" s="277" customFormat="1" ht="45" x14ac:dyDescent="0.2">
      <c r="A51" s="368"/>
      <c r="B51" s="336" t="s">
        <v>759</v>
      </c>
      <c r="C51" s="284" t="s">
        <v>760</v>
      </c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348"/>
      <c r="V51" s="324"/>
      <c r="W51" s="328"/>
      <c r="X51" s="328"/>
      <c r="Y51" s="282" t="s">
        <v>760</v>
      </c>
      <c r="AC51" s="328"/>
    </row>
    <row r="52" spans="1:29" s="277" customFormat="1" ht="12" x14ac:dyDescent="0.2">
      <c r="A52" s="335"/>
      <c r="B52" s="336" t="s">
        <v>278</v>
      </c>
      <c r="C52" s="284" t="s">
        <v>126</v>
      </c>
      <c r="D52" s="284"/>
      <c r="E52" s="284"/>
      <c r="F52" s="337"/>
      <c r="G52" s="337"/>
      <c r="H52" s="337"/>
      <c r="I52" s="337"/>
      <c r="J52" s="338">
        <v>141.66999999999999</v>
      </c>
      <c r="K52" s="337" t="s">
        <v>761</v>
      </c>
      <c r="L52" s="338">
        <v>7366.84</v>
      </c>
      <c r="M52" s="337" t="s">
        <v>282</v>
      </c>
      <c r="N52" s="339">
        <v>159787</v>
      </c>
      <c r="V52" s="324"/>
      <c r="W52" s="328"/>
      <c r="X52" s="328"/>
      <c r="Z52" s="282" t="s">
        <v>126</v>
      </c>
      <c r="AC52" s="328"/>
    </row>
    <row r="53" spans="1:29" s="277" customFormat="1" ht="12" x14ac:dyDescent="0.2">
      <c r="A53" s="335"/>
      <c r="B53" s="336"/>
      <c r="C53" s="284" t="s">
        <v>290</v>
      </c>
      <c r="D53" s="284"/>
      <c r="E53" s="284"/>
      <c r="F53" s="337" t="s">
        <v>291</v>
      </c>
      <c r="G53" s="337" t="s">
        <v>772</v>
      </c>
      <c r="H53" s="337" t="s">
        <v>761</v>
      </c>
      <c r="I53" s="337" t="s">
        <v>773</v>
      </c>
      <c r="J53" s="338"/>
      <c r="K53" s="337"/>
      <c r="L53" s="338"/>
      <c r="M53" s="337"/>
      <c r="N53" s="339"/>
      <c r="V53" s="324"/>
      <c r="W53" s="328"/>
      <c r="X53" s="328"/>
      <c r="AA53" s="282" t="s">
        <v>290</v>
      </c>
      <c r="AC53" s="328"/>
    </row>
    <row r="54" spans="1:29" s="277" customFormat="1" ht="12" x14ac:dyDescent="0.2">
      <c r="A54" s="335"/>
      <c r="B54" s="336"/>
      <c r="C54" s="340" t="s">
        <v>295</v>
      </c>
      <c r="D54" s="340"/>
      <c r="E54" s="340"/>
      <c r="F54" s="341"/>
      <c r="G54" s="341"/>
      <c r="H54" s="341"/>
      <c r="I54" s="341"/>
      <c r="J54" s="342">
        <v>141.66999999999999</v>
      </c>
      <c r="K54" s="341"/>
      <c r="L54" s="342">
        <v>7366.84</v>
      </c>
      <c r="M54" s="341"/>
      <c r="N54" s="343"/>
      <c r="V54" s="324"/>
      <c r="W54" s="328"/>
      <c r="X54" s="328"/>
      <c r="AB54" s="282" t="s">
        <v>295</v>
      </c>
      <c r="AC54" s="328"/>
    </row>
    <row r="55" spans="1:29" s="277" customFormat="1" ht="12" x14ac:dyDescent="0.2">
      <c r="A55" s="335"/>
      <c r="B55" s="336"/>
      <c r="C55" s="284" t="s">
        <v>296</v>
      </c>
      <c r="D55" s="284"/>
      <c r="E55" s="284"/>
      <c r="F55" s="337"/>
      <c r="G55" s="337"/>
      <c r="H55" s="337"/>
      <c r="I55" s="337"/>
      <c r="J55" s="338"/>
      <c r="K55" s="337"/>
      <c r="L55" s="338">
        <v>7366.84</v>
      </c>
      <c r="M55" s="337"/>
      <c r="N55" s="339">
        <v>159787</v>
      </c>
      <c r="V55" s="324"/>
      <c r="W55" s="328"/>
      <c r="X55" s="328"/>
      <c r="AA55" s="282" t="s">
        <v>296</v>
      </c>
      <c r="AC55" s="328"/>
    </row>
    <row r="56" spans="1:29" s="277" customFormat="1" ht="33.75" x14ac:dyDescent="0.2">
      <c r="A56" s="335"/>
      <c r="B56" s="336" t="s">
        <v>764</v>
      </c>
      <c r="C56" s="284" t="s">
        <v>765</v>
      </c>
      <c r="D56" s="284"/>
      <c r="E56" s="284"/>
      <c r="F56" s="337" t="s">
        <v>299</v>
      </c>
      <c r="G56" s="337" t="s">
        <v>766</v>
      </c>
      <c r="H56" s="337"/>
      <c r="I56" s="337" t="s">
        <v>766</v>
      </c>
      <c r="J56" s="338"/>
      <c r="K56" s="337"/>
      <c r="L56" s="338">
        <v>5451.46</v>
      </c>
      <c r="M56" s="337"/>
      <c r="N56" s="339">
        <v>118242</v>
      </c>
      <c r="V56" s="324"/>
      <c r="W56" s="328"/>
      <c r="X56" s="328"/>
      <c r="AA56" s="282" t="s">
        <v>765</v>
      </c>
      <c r="AC56" s="328"/>
    </row>
    <row r="57" spans="1:29" s="277" customFormat="1" ht="33.75" x14ac:dyDescent="0.2">
      <c r="A57" s="335"/>
      <c r="B57" s="336" t="s">
        <v>767</v>
      </c>
      <c r="C57" s="284" t="s">
        <v>768</v>
      </c>
      <c r="D57" s="284"/>
      <c r="E57" s="284"/>
      <c r="F57" s="337" t="s">
        <v>299</v>
      </c>
      <c r="G57" s="337" t="s">
        <v>655</v>
      </c>
      <c r="H57" s="337"/>
      <c r="I57" s="337" t="s">
        <v>655</v>
      </c>
      <c r="J57" s="338"/>
      <c r="K57" s="337"/>
      <c r="L57" s="338">
        <v>2652.06</v>
      </c>
      <c r="M57" s="337"/>
      <c r="N57" s="339">
        <v>57523</v>
      </c>
      <c r="V57" s="324"/>
      <c r="W57" s="328"/>
      <c r="X57" s="328"/>
      <c r="AA57" s="282" t="s">
        <v>768</v>
      </c>
      <c r="AC57" s="328"/>
    </row>
    <row r="58" spans="1:29" s="277" customFormat="1" ht="12" x14ac:dyDescent="0.2">
      <c r="A58" s="344"/>
      <c r="B58" s="345"/>
      <c r="C58" s="331" t="s">
        <v>304</v>
      </c>
      <c r="D58" s="331"/>
      <c r="E58" s="331"/>
      <c r="F58" s="332"/>
      <c r="G58" s="332"/>
      <c r="H58" s="332"/>
      <c r="I58" s="332"/>
      <c r="J58" s="333"/>
      <c r="K58" s="332"/>
      <c r="L58" s="333">
        <v>15470.36</v>
      </c>
      <c r="M58" s="341"/>
      <c r="N58" s="334">
        <v>335552</v>
      </c>
      <c r="V58" s="324"/>
      <c r="W58" s="328"/>
      <c r="X58" s="328"/>
      <c r="AC58" s="328" t="s">
        <v>304</v>
      </c>
    </row>
    <row r="59" spans="1:29" s="277" customFormat="1" ht="12" x14ac:dyDescent="0.2">
      <c r="A59" s="325" t="s">
        <v>774</v>
      </c>
      <c r="B59" s="326"/>
      <c r="C59" s="326"/>
      <c r="D59" s="326"/>
      <c r="E59" s="326"/>
      <c r="F59" s="326"/>
      <c r="G59" s="326"/>
      <c r="H59" s="326"/>
      <c r="I59" s="326"/>
      <c r="J59" s="326"/>
      <c r="K59" s="326"/>
      <c r="L59" s="326"/>
      <c r="M59" s="326"/>
      <c r="N59" s="327"/>
      <c r="V59" s="324"/>
      <c r="W59" s="328" t="s">
        <v>774</v>
      </c>
      <c r="X59" s="328"/>
      <c r="AC59" s="328"/>
    </row>
    <row r="60" spans="1:29" s="277" customFormat="1" ht="33.75" x14ac:dyDescent="0.2">
      <c r="A60" s="329" t="s">
        <v>285</v>
      </c>
      <c r="B60" s="330" t="s">
        <v>775</v>
      </c>
      <c r="C60" s="331" t="s">
        <v>776</v>
      </c>
      <c r="D60" s="331"/>
      <c r="E60" s="331"/>
      <c r="F60" s="332" t="s">
        <v>281</v>
      </c>
      <c r="G60" s="332"/>
      <c r="H60" s="332"/>
      <c r="I60" s="332" t="s">
        <v>287</v>
      </c>
      <c r="J60" s="333"/>
      <c r="K60" s="332"/>
      <c r="L60" s="333"/>
      <c r="M60" s="332"/>
      <c r="N60" s="334"/>
      <c r="V60" s="324"/>
      <c r="W60" s="328"/>
      <c r="X60" s="328" t="s">
        <v>776</v>
      </c>
      <c r="AC60" s="328"/>
    </row>
    <row r="61" spans="1:29" s="277" customFormat="1" ht="45" x14ac:dyDescent="0.2">
      <c r="A61" s="368"/>
      <c r="B61" s="336" t="s">
        <v>759</v>
      </c>
      <c r="C61" s="284" t="s">
        <v>760</v>
      </c>
      <c r="D61" s="284"/>
      <c r="E61" s="284"/>
      <c r="F61" s="284"/>
      <c r="G61" s="284"/>
      <c r="H61" s="284"/>
      <c r="I61" s="284"/>
      <c r="J61" s="284"/>
      <c r="K61" s="284"/>
      <c r="L61" s="284"/>
      <c r="M61" s="284"/>
      <c r="N61" s="348"/>
      <c r="V61" s="324"/>
      <c r="W61" s="328"/>
      <c r="X61" s="328"/>
      <c r="Y61" s="282" t="s">
        <v>760</v>
      </c>
      <c r="AC61" s="328"/>
    </row>
    <row r="62" spans="1:29" s="277" customFormat="1" ht="12" x14ac:dyDescent="0.2">
      <c r="A62" s="335"/>
      <c r="B62" s="336" t="s">
        <v>278</v>
      </c>
      <c r="C62" s="284" t="s">
        <v>126</v>
      </c>
      <c r="D62" s="284"/>
      <c r="E62" s="284"/>
      <c r="F62" s="337"/>
      <c r="G62" s="337"/>
      <c r="H62" s="337"/>
      <c r="I62" s="337"/>
      <c r="J62" s="338">
        <v>39.1</v>
      </c>
      <c r="K62" s="337" t="s">
        <v>761</v>
      </c>
      <c r="L62" s="338">
        <v>203.32</v>
      </c>
      <c r="M62" s="337" t="s">
        <v>282</v>
      </c>
      <c r="N62" s="339">
        <v>4410</v>
      </c>
      <c r="V62" s="324"/>
      <c r="W62" s="328"/>
      <c r="X62" s="328"/>
      <c r="Z62" s="282" t="s">
        <v>126</v>
      </c>
      <c r="AC62" s="328"/>
    </row>
    <row r="63" spans="1:29" s="277" customFormat="1" ht="12" x14ac:dyDescent="0.2">
      <c r="A63" s="335"/>
      <c r="B63" s="336"/>
      <c r="C63" s="284" t="s">
        <v>290</v>
      </c>
      <c r="D63" s="284"/>
      <c r="E63" s="284"/>
      <c r="F63" s="337" t="s">
        <v>291</v>
      </c>
      <c r="G63" s="337" t="s">
        <v>777</v>
      </c>
      <c r="H63" s="337" t="s">
        <v>761</v>
      </c>
      <c r="I63" s="337" t="s">
        <v>778</v>
      </c>
      <c r="J63" s="338"/>
      <c r="K63" s="337"/>
      <c r="L63" s="338"/>
      <c r="M63" s="337"/>
      <c r="N63" s="339"/>
      <c r="V63" s="324"/>
      <c r="W63" s="328"/>
      <c r="X63" s="328"/>
      <c r="AA63" s="282" t="s">
        <v>290</v>
      </c>
      <c r="AC63" s="328"/>
    </row>
    <row r="64" spans="1:29" s="277" customFormat="1" ht="12" x14ac:dyDescent="0.2">
      <c r="A64" s="335"/>
      <c r="B64" s="336"/>
      <c r="C64" s="340" t="s">
        <v>295</v>
      </c>
      <c r="D64" s="340"/>
      <c r="E64" s="340"/>
      <c r="F64" s="341"/>
      <c r="G64" s="341"/>
      <c r="H64" s="341"/>
      <c r="I64" s="341"/>
      <c r="J64" s="342">
        <v>39.1</v>
      </c>
      <c r="K64" s="341"/>
      <c r="L64" s="342">
        <v>203.32</v>
      </c>
      <c r="M64" s="341"/>
      <c r="N64" s="343"/>
      <c r="V64" s="324"/>
      <c r="W64" s="328"/>
      <c r="X64" s="328"/>
      <c r="AB64" s="282" t="s">
        <v>295</v>
      </c>
      <c r="AC64" s="328"/>
    </row>
    <row r="65" spans="1:29" s="277" customFormat="1" ht="12" x14ac:dyDescent="0.2">
      <c r="A65" s="335"/>
      <c r="B65" s="336"/>
      <c r="C65" s="284" t="s">
        <v>296</v>
      </c>
      <c r="D65" s="284"/>
      <c r="E65" s="284"/>
      <c r="F65" s="337"/>
      <c r="G65" s="337"/>
      <c r="H65" s="337"/>
      <c r="I65" s="337"/>
      <c r="J65" s="338"/>
      <c r="K65" s="337"/>
      <c r="L65" s="338">
        <v>203.32</v>
      </c>
      <c r="M65" s="337"/>
      <c r="N65" s="339">
        <v>4410</v>
      </c>
      <c r="V65" s="324"/>
      <c r="W65" s="328"/>
      <c r="X65" s="328"/>
      <c r="AA65" s="282" t="s">
        <v>296</v>
      </c>
      <c r="AC65" s="328"/>
    </row>
    <row r="66" spans="1:29" s="277" customFormat="1" ht="33.75" x14ac:dyDescent="0.2">
      <c r="A66" s="335"/>
      <c r="B66" s="336" t="s">
        <v>764</v>
      </c>
      <c r="C66" s="284" t="s">
        <v>765</v>
      </c>
      <c r="D66" s="284"/>
      <c r="E66" s="284"/>
      <c r="F66" s="337" t="s">
        <v>299</v>
      </c>
      <c r="G66" s="337" t="s">
        <v>766</v>
      </c>
      <c r="H66" s="337"/>
      <c r="I66" s="337" t="s">
        <v>766</v>
      </c>
      <c r="J66" s="338"/>
      <c r="K66" s="337"/>
      <c r="L66" s="338">
        <v>150.46</v>
      </c>
      <c r="M66" s="337"/>
      <c r="N66" s="339">
        <v>3263</v>
      </c>
      <c r="V66" s="324"/>
      <c r="W66" s="328"/>
      <c r="X66" s="328"/>
      <c r="AA66" s="282" t="s">
        <v>765</v>
      </c>
      <c r="AC66" s="328"/>
    </row>
    <row r="67" spans="1:29" s="277" customFormat="1" ht="33.75" x14ac:dyDescent="0.2">
      <c r="A67" s="335"/>
      <c r="B67" s="336" t="s">
        <v>767</v>
      </c>
      <c r="C67" s="284" t="s">
        <v>768</v>
      </c>
      <c r="D67" s="284"/>
      <c r="E67" s="284"/>
      <c r="F67" s="337" t="s">
        <v>299</v>
      </c>
      <c r="G67" s="337" t="s">
        <v>655</v>
      </c>
      <c r="H67" s="337"/>
      <c r="I67" s="337" t="s">
        <v>655</v>
      </c>
      <c r="J67" s="338"/>
      <c r="K67" s="337"/>
      <c r="L67" s="338">
        <v>73.2</v>
      </c>
      <c r="M67" s="337"/>
      <c r="N67" s="339">
        <v>1588</v>
      </c>
      <c r="V67" s="324"/>
      <c r="W67" s="328"/>
      <c r="X67" s="328"/>
      <c r="AA67" s="282" t="s">
        <v>768</v>
      </c>
      <c r="AC67" s="328"/>
    </row>
    <row r="68" spans="1:29" s="277" customFormat="1" ht="12" x14ac:dyDescent="0.2">
      <c r="A68" s="344"/>
      <c r="B68" s="345"/>
      <c r="C68" s="331" t="s">
        <v>304</v>
      </c>
      <c r="D68" s="331"/>
      <c r="E68" s="331"/>
      <c r="F68" s="332"/>
      <c r="G68" s="332"/>
      <c r="H68" s="332"/>
      <c r="I68" s="332"/>
      <c r="J68" s="333"/>
      <c r="K68" s="332"/>
      <c r="L68" s="333">
        <v>426.98</v>
      </c>
      <c r="M68" s="341"/>
      <c r="N68" s="334">
        <v>9261</v>
      </c>
      <c r="V68" s="324"/>
      <c r="W68" s="328"/>
      <c r="X68" s="328"/>
      <c r="AC68" s="328" t="s">
        <v>304</v>
      </c>
    </row>
    <row r="69" spans="1:29" s="277" customFormat="1" ht="33.75" x14ac:dyDescent="0.2">
      <c r="A69" s="329" t="s">
        <v>287</v>
      </c>
      <c r="B69" s="330" t="s">
        <v>779</v>
      </c>
      <c r="C69" s="331" t="s">
        <v>780</v>
      </c>
      <c r="D69" s="331"/>
      <c r="E69" s="331"/>
      <c r="F69" s="332" t="s">
        <v>281</v>
      </c>
      <c r="G69" s="332"/>
      <c r="H69" s="332"/>
      <c r="I69" s="332" t="s">
        <v>363</v>
      </c>
      <c r="J69" s="333"/>
      <c r="K69" s="332"/>
      <c r="L69" s="333"/>
      <c r="M69" s="332"/>
      <c r="N69" s="334"/>
      <c r="V69" s="324"/>
      <c r="W69" s="328"/>
      <c r="X69" s="328" t="s">
        <v>780</v>
      </c>
      <c r="AC69" s="328"/>
    </row>
    <row r="70" spans="1:29" s="277" customFormat="1" ht="45" x14ac:dyDescent="0.2">
      <c r="A70" s="368"/>
      <c r="B70" s="336" t="s">
        <v>759</v>
      </c>
      <c r="C70" s="284" t="s">
        <v>760</v>
      </c>
      <c r="D70" s="284"/>
      <c r="E70" s="284"/>
      <c r="F70" s="284"/>
      <c r="G70" s="284"/>
      <c r="H70" s="284"/>
      <c r="I70" s="284"/>
      <c r="J70" s="284"/>
      <c r="K70" s="284"/>
      <c r="L70" s="284"/>
      <c r="M70" s="284"/>
      <c r="N70" s="348"/>
      <c r="V70" s="324"/>
      <c r="W70" s="328"/>
      <c r="X70" s="328"/>
      <c r="Y70" s="282" t="s">
        <v>760</v>
      </c>
      <c r="AC70" s="328"/>
    </row>
    <row r="71" spans="1:29" s="277" customFormat="1" ht="12" x14ac:dyDescent="0.2">
      <c r="A71" s="335"/>
      <c r="B71" s="336" t="s">
        <v>278</v>
      </c>
      <c r="C71" s="284" t="s">
        <v>126</v>
      </c>
      <c r="D71" s="284"/>
      <c r="E71" s="284"/>
      <c r="F71" s="337"/>
      <c r="G71" s="337"/>
      <c r="H71" s="337"/>
      <c r="I71" s="337"/>
      <c r="J71" s="338">
        <v>61.3</v>
      </c>
      <c r="K71" s="337" t="s">
        <v>761</v>
      </c>
      <c r="L71" s="338">
        <v>876.59</v>
      </c>
      <c r="M71" s="337" t="s">
        <v>282</v>
      </c>
      <c r="N71" s="339">
        <v>19013</v>
      </c>
      <c r="V71" s="324"/>
      <c r="W71" s="328"/>
      <c r="X71" s="328"/>
      <c r="Z71" s="282" t="s">
        <v>126</v>
      </c>
      <c r="AC71" s="328"/>
    </row>
    <row r="72" spans="1:29" s="277" customFormat="1" ht="12" x14ac:dyDescent="0.2">
      <c r="A72" s="335"/>
      <c r="B72" s="336"/>
      <c r="C72" s="284" t="s">
        <v>290</v>
      </c>
      <c r="D72" s="284"/>
      <c r="E72" s="284"/>
      <c r="F72" s="337" t="s">
        <v>291</v>
      </c>
      <c r="G72" s="337" t="s">
        <v>781</v>
      </c>
      <c r="H72" s="337" t="s">
        <v>761</v>
      </c>
      <c r="I72" s="337" t="s">
        <v>782</v>
      </c>
      <c r="J72" s="338"/>
      <c r="K72" s="337"/>
      <c r="L72" s="338"/>
      <c r="M72" s="337"/>
      <c r="N72" s="339"/>
      <c r="V72" s="324"/>
      <c r="W72" s="328"/>
      <c r="X72" s="328"/>
      <c r="AA72" s="282" t="s">
        <v>290</v>
      </c>
      <c r="AC72" s="328"/>
    </row>
    <row r="73" spans="1:29" s="277" customFormat="1" ht="12" x14ac:dyDescent="0.2">
      <c r="A73" s="335"/>
      <c r="B73" s="336"/>
      <c r="C73" s="340" t="s">
        <v>295</v>
      </c>
      <c r="D73" s="340"/>
      <c r="E73" s="340"/>
      <c r="F73" s="341"/>
      <c r="G73" s="341"/>
      <c r="H73" s="341"/>
      <c r="I73" s="341"/>
      <c r="J73" s="342">
        <v>61.3</v>
      </c>
      <c r="K73" s="341"/>
      <c r="L73" s="342">
        <v>876.59</v>
      </c>
      <c r="M73" s="341"/>
      <c r="N73" s="343"/>
      <c r="V73" s="324"/>
      <c r="W73" s="328"/>
      <c r="X73" s="328"/>
      <c r="AB73" s="282" t="s">
        <v>295</v>
      </c>
      <c r="AC73" s="328"/>
    </row>
    <row r="74" spans="1:29" s="277" customFormat="1" ht="12" x14ac:dyDescent="0.2">
      <c r="A74" s="335"/>
      <c r="B74" s="336"/>
      <c r="C74" s="284" t="s">
        <v>296</v>
      </c>
      <c r="D74" s="284"/>
      <c r="E74" s="284"/>
      <c r="F74" s="337"/>
      <c r="G74" s="337"/>
      <c r="H74" s="337"/>
      <c r="I74" s="337"/>
      <c r="J74" s="338"/>
      <c r="K74" s="337"/>
      <c r="L74" s="338">
        <v>876.59</v>
      </c>
      <c r="M74" s="337"/>
      <c r="N74" s="339">
        <v>19013</v>
      </c>
      <c r="V74" s="324"/>
      <c r="W74" s="328"/>
      <c r="X74" s="328"/>
      <c r="AA74" s="282" t="s">
        <v>296</v>
      </c>
      <c r="AC74" s="328"/>
    </row>
    <row r="75" spans="1:29" s="277" customFormat="1" ht="33.75" x14ac:dyDescent="0.2">
      <c r="A75" s="335"/>
      <c r="B75" s="336" t="s">
        <v>764</v>
      </c>
      <c r="C75" s="284" t="s">
        <v>765</v>
      </c>
      <c r="D75" s="284"/>
      <c r="E75" s="284"/>
      <c r="F75" s="337" t="s">
        <v>299</v>
      </c>
      <c r="G75" s="337" t="s">
        <v>766</v>
      </c>
      <c r="H75" s="337"/>
      <c r="I75" s="337" t="s">
        <v>766</v>
      </c>
      <c r="J75" s="338"/>
      <c r="K75" s="337"/>
      <c r="L75" s="338">
        <v>648.67999999999995</v>
      </c>
      <c r="M75" s="337"/>
      <c r="N75" s="339">
        <v>14070</v>
      </c>
      <c r="V75" s="324"/>
      <c r="W75" s="328"/>
      <c r="X75" s="328"/>
      <c r="AA75" s="282" t="s">
        <v>765</v>
      </c>
      <c r="AC75" s="328"/>
    </row>
    <row r="76" spans="1:29" s="277" customFormat="1" ht="33.75" x14ac:dyDescent="0.2">
      <c r="A76" s="335"/>
      <c r="B76" s="336" t="s">
        <v>767</v>
      </c>
      <c r="C76" s="284" t="s">
        <v>768</v>
      </c>
      <c r="D76" s="284"/>
      <c r="E76" s="284"/>
      <c r="F76" s="337" t="s">
        <v>299</v>
      </c>
      <c r="G76" s="337" t="s">
        <v>655</v>
      </c>
      <c r="H76" s="337"/>
      <c r="I76" s="337" t="s">
        <v>655</v>
      </c>
      <c r="J76" s="338"/>
      <c r="K76" s="337"/>
      <c r="L76" s="338">
        <v>315.57</v>
      </c>
      <c r="M76" s="337"/>
      <c r="N76" s="339">
        <v>6845</v>
      </c>
      <c r="V76" s="324"/>
      <c r="W76" s="328"/>
      <c r="X76" s="328"/>
      <c r="AA76" s="282" t="s">
        <v>768</v>
      </c>
      <c r="AC76" s="328"/>
    </row>
    <row r="77" spans="1:29" s="277" customFormat="1" ht="12" x14ac:dyDescent="0.2">
      <c r="A77" s="344"/>
      <c r="B77" s="345"/>
      <c r="C77" s="331" t="s">
        <v>304</v>
      </c>
      <c r="D77" s="331"/>
      <c r="E77" s="331"/>
      <c r="F77" s="332"/>
      <c r="G77" s="332"/>
      <c r="H77" s="332"/>
      <c r="I77" s="332"/>
      <c r="J77" s="333"/>
      <c r="K77" s="332"/>
      <c r="L77" s="333">
        <v>1840.84</v>
      </c>
      <c r="M77" s="341"/>
      <c r="N77" s="334">
        <v>39928</v>
      </c>
      <c r="V77" s="324"/>
      <c r="W77" s="328"/>
      <c r="X77" s="328"/>
      <c r="AC77" s="328" t="s">
        <v>304</v>
      </c>
    </row>
    <row r="78" spans="1:29" s="277" customFormat="1" ht="22.5" x14ac:dyDescent="0.2">
      <c r="A78" s="329" t="s">
        <v>323</v>
      </c>
      <c r="B78" s="330" t="s">
        <v>783</v>
      </c>
      <c r="C78" s="331" t="s">
        <v>784</v>
      </c>
      <c r="D78" s="331"/>
      <c r="E78" s="331"/>
      <c r="F78" s="332" t="s">
        <v>758</v>
      </c>
      <c r="G78" s="332"/>
      <c r="H78" s="332"/>
      <c r="I78" s="332" t="s">
        <v>287</v>
      </c>
      <c r="J78" s="333"/>
      <c r="K78" s="332"/>
      <c r="L78" s="333"/>
      <c r="M78" s="332"/>
      <c r="N78" s="334"/>
      <c r="V78" s="324"/>
      <c r="W78" s="328"/>
      <c r="X78" s="328" t="s">
        <v>784</v>
      </c>
      <c r="AC78" s="328"/>
    </row>
    <row r="79" spans="1:29" s="277" customFormat="1" ht="45" x14ac:dyDescent="0.2">
      <c r="A79" s="368"/>
      <c r="B79" s="336" t="s">
        <v>759</v>
      </c>
      <c r="C79" s="284" t="s">
        <v>760</v>
      </c>
      <c r="D79" s="284"/>
      <c r="E79" s="284"/>
      <c r="F79" s="284"/>
      <c r="G79" s="284"/>
      <c r="H79" s="284"/>
      <c r="I79" s="284"/>
      <c r="J79" s="284"/>
      <c r="K79" s="284"/>
      <c r="L79" s="284"/>
      <c r="M79" s="284"/>
      <c r="N79" s="348"/>
      <c r="V79" s="324"/>
      <c r="W79" s="328"/>
      <c r="X79" s="328"/>
      <c r="Y79" s="282" t="s">
        <v>760</v>
      </c>
      <c r="AC79" s="328"/>
    </row>
    <row r="80" spans="1:29" s="277" customFormat="1" ht="12" x14ac:dyDescent="0.2">
      <c r="A80" s="335"/>
      <c r="B80" s="336" t="s">
        <v>278</v>
      </c>
      <c r="C80" s="284" t="s">
        <v>126</v>
      </c>
      <c r="D80" s="284"/>
      <c r="E80" s="284"/>
      <c r="F80" s="337"/>
      <c r="G80" s="337"/>
      <c r="H80" s="337"/>
      <c r="I80" s="337"/>
      <c r="J80" s="338">
        <v>82.39</v>
      </c>
      <c r="K80" s="337" t="s">
        <v>761</v>
      </c>
      <c r="L80" s="338">
        <v>428.43</v>
      </c>
      <c r="M80" s="337" t="s">
        <v>282</v>
      </c>
      <c r="N80" s="339">
        <v>9293</v>
      </c>
      <c r="V80" s="324"/>
      <c r="W80" s="328"/>
      <c r="X80" s="328"/>
      <c r="Z80" s="282" t="s">
        <v>126</v>
      </c>
      <c r="AC80" s="328"/>
    </row>
    <row r="81" spans="1:29" s="277" customFormat="1" ht="12" x14ac:dyDescent="0.2">
      <c r="A81" s="335"/>
      <c r="B81" s="336"/>
      <c r="C81" s="284" t="s">
        <v>290</v>
      </c>
      <c r="D81" s="284"/>
      <c r="E81" s="284"/>
      <c r="F81" s="337" t="s">
        <v>291</v>
      </c>
      <c r="G81" s="337" t="s">
        <v>785</v>
      </c>
      <c r="H81" s="337" t="s">
        <v>761</v>
      </c>
      <c r="I81" s="337" t="s">
        <v>786</v>
      </c>
      <c r="J81" s="338"/>
      <c r="K81" s="337"/>
      <c r="L81" s="338"/>
      <c r="M81" s="337"/>
      <c r="N81" s="339"/>
      <c r="V81" s="324"/>
      <c r="W81" s="328"/>
      <c r="X81" s="328"/>
      <c r="AA81" s="282" t="s">
        <v>290</v>
      </c>
      <c r="AC81" s="328"/>
    </row>
    <row r="82" spans="1:29" s="277" customFormat="1" ht="12" x14ac:dyDescent="0.2">
      <c r="A82" s="335"/>
      <c r="B82" s="336"/>
      <c r="C82" s="340" t="s">
        <v>295</v>
      </c>
      <c r="D82" s="340"/>
      <c r="E82" s="340"/>
      <c r="F82" s="341"/>
      <c r="G82" s="341"/>
      <c r="H82" s="341"/>
      <c r="I82" s="341"/>
      <c r="J82" s="342">
        <v>82.39</v>
      </c>
      <c r="K82" s="341"/>
      <c r="L82" s="342">
        <v>428.43</v>
      </c>
      <c r="M82" s="341"/>
      <c r="N82" s="343"/>
      <c r="V82" s="324"/>
      <c r="W82" s="328"/>
      <c r="X82" s="328"/>
      <c r="AB82" s="282" t="s">
        <v>295</v>
      </c>
      <c r="AC82" s="328"/>
    </row>
    <row r="83" spans="1:29" s="277" customFormat="1" ht="12" x14ac:dyDescent="0.2">
      <c r="A83" s="335"/>
      <c r="B83" s="336"/>
      <c r="C83" s="284" t="s">
        <v>296</v>
      </c>
      <c r="D83" s="284"/>
      <c r="E83" s="284"/>
      <c r="F83" s="337"/>
      <c r="G83" s="337"/>
      <c r="H83" s="337"/>
      <c r="I83" s="337"/>
      <c r="J83" s="338"/>
      <c r="K83" s="337"/>
      <c r="L83" s="338">
        <v>428.43</v>
      </c>
      <c r="M83" s="337"/>
      <c r="N83" s="339">
        <v>9293</v>
      </c>
      <c r="V83" s="324"/>
      <c r="W83" s="328"/>
      <c r="X83" s="328"/>
      <c r="AA83" s="282" t="s">
        <v>296</v>
      </c>
      <c r="AC83" s="328"/>
    </row>
    <row r="84" spans="1:29" s="277" customFormat="1" ht="33.75" x14ac:dyDescent="0.2">
      <c r="A84" s="335"/>
      <c r="B84" s="336" t="s">
        <v>764</v>
      </c>
      <c r="C84" s="284" t="s">
        <v>765</v>
      </c>
      <c r="D84" s="284"/>
      <c r="E84" s="284"/>
      <c r="F84" s="337" t="s">
        <v>299</v>
      </c>
      <c r="G84" s="337" t="s">
        <v>766</v>
      </c>
      <c r="H84" s="337"/>
      <c r="I84" s="337" t="s">
        <v>766</v>
      </c>
      <c r="J84" s="338"/>
      <c r="K84" s="337"/>
      <c r="L84" s="338">
        <v>317.04000000000002</v>
      </c>
      <c r="M84" s="337"/>
      <c r="N84" s="339">
        <v>6877</v>
      </c>
      <c r="V84" s="324"/>
      <c r="W84" s="328"/>
      <c r="X84" s="328"/>
      <c r="AA84" s="282" t="s">
        <v>765</v>
      </c>
      <c r="AC84" s="328"/>
    </row>
    <row r="85" spans="1:29" s="277" customFormat="1" ht="33.75" x14ac:dyDescent="0.2">
      <c r="A85" s="335"/>
      <c r="B85" s="336" t="s">
        <v>767</v>
      </c>
      <c r="C85" s="284" t="s">
        <v>768</v>
      </c>
      <c r="D85" s="284"/>
      <c r="E85" s="284"/>
      <c r="F85" s="337" t="s">
        <v>299</v>
      </c>
      <c r="G85" s="337" t="s">
        <v>655</v>
      </c>
      <c r="H85" s="337"/>
      <c r="I85" s="337" t="s">
        <v>655</v>
      </c>
      <c r="J85" s="338"/>
      <c r="K85" s="337"/>
      <c r="L85" s="338">
        <v>154.22999999999999</v>
      </c>
      <c r="M85" s="337"/>
      <c r="N85" s="339">
        <v>3345</v>
      </c>
      <c r="V85" s="324"/>
      <c r="W85" s="328"/>
      <c r="X85" s="328"/>
      <c r="AA85" s="282" t="s">
        <v>768</v>
      </c>
      <c r="AC85" s="328"/>
    </row>
    <row r="86" spans="1:29" s="277" customFormat="1" ht="12" x14ac:dyDescent="0.2">
      <c r="A86" s="344"/>
      <c r="B86" s="345"/>
      <c r="C86" s="331" t="s">
        <v>304</v>
      </c>
      <c r="D86" s="331"/>
      <c r="E86" s="331"/>
      <c r="F86" s="332"/>
      <c r="G86" s="332"/>
      <c r="H86" s="332"/>
      <c r="I86" s="332"/>
      <c r="J86" s="333"/>
      <c r="K86" s="332"/>
      <c r="L86" s="333">
        <v>899.7</v>
      </c>
      <c r="M86" s="341"/>
      <c r="N86" s="334">
        <v>19515</v>
      </c>
      <c r="V86" s="324"/>
      <c r="W86" s="328"/>
      <c r="X86" s="328"/>
      <c r="AC86" s="328" t="s">
        <v>304</v>
      </c>
    </row>
    <row r="87" spans="1:29" s="277" customFormat="1" ht="22.5" x14ac:dyDescent="0.2">
      <c r="A87" s="329" t="s">
        <v>336</v>
      </c>
      <c r="B87" s="330" t="s">
        <v>787</v>
      </c>
      <c r="C87" s="331" t="s">
        <v>788</v>
      </c>
      <c r="D87" s="331"/>
      <c r="E87" s="331"/>
      <c r="F87" s="332" t="s">
        <v>758</v>
      </c>
      <c r="G87" s="332"/>
      <c r="H87" s="332"/>
      <c r="I87" s="332" t="s">
        <v>287</v>
      </c>
      <c r="J87" s="333"/>
      <c r="K87" s="332"/>
      <c r="L87" s="333"/>
      <c r="M87" s="332"/>
      <c r="N87" s="334"/>
      <c r="V87" s="324"/>
      <c r="W87" s="328"/>
      <c r="X87" s="328" t="s">
        <v>788</v>
      </c>
      <c r="AC87" s="328"/>
    </row>
    <row r="88" spans="1:29" s="277" customFormat="1" ht="45" x14ac:dyDescent="0.2">
      <c r="A88" s="368"/>
      <c r="B88" s="336" t="s">
        <v>759</v>
      </c>
      <c r="C88" s="284" t="s">
        <v>760</v>
      </c>
      <c r="D88" s="284"/>
      <c r="E88" s="284"/>
      <c r="F88" s="284"/>
      <c r="G88" s="284"/>
      <c r="H88" s="284"/>
      <c r="I88" s="284"/>
      <c r="J88" s="284"/>
      <c r="K88" s="284"/>
      <c r="L88" s="284"/>
      <c r="M88" s="284"/>
      <c r="N88" s="348"/>
      <c r="V88" s="324"/>
      <c r="W88" s="328"/>
      <c r="X88" s="328"/>
      <c r="Y88" s="282" t="s">
        <v>760</v>
      </c>
      <c r="AC88" s="328"/>
    </row>
    <row r="89" spans="1:29" s="277" customFormat="1" ht="12" x14ac:dyDescent="0.2">
      <c r="A89" s="335"/>
      <c r="B89" s="336" t="s">
        <v>278</v>
      </c>
      <c r="C89" s="284" t="s">
        <v>126</v>
      </c>
      <c r="D89" s="284"/>
      <c r="E89" s="284"/>
      <c r="F89" s="337"/>
      <c r="G89" s="337"/>
      <c r="H89" s="337"/>
      <c r="I89" s="337"/>
      <c r="J89" s="338">
        <v>70.77</v>
      </c>
      <c r="K89" s="337" t="s">
        <v>761</v>
      </c>
      <c r="L89" s="338">
        <v>368</v>
      </c>
      <c r="M89" s="337" t="s">
        <v>282</v>
      </c>
      <c r="N89" s="339">
        <v>7982</v>
      </c>
      <c r="V89" s="324"/>
      <c r="W89" s="328"/>
      <c r="X89" s="328"/>
      <c r="Z89" s="282" t="s">
        <v>126</v>
      </c>
      <c r="AC89" s="328"/>
    </row>
    <row r="90" spans="1:29" s="277" customFormat="1" ht="12" x14ac:dyDescent="0.2">
      <c r="A90" s="335"/>
      <c r="B90" s="336"/>
      <c r="C90" s="284" t="s">
        <v>290</v>
      </c>
      <c r="D90" s="284"/>
      <c r="E90" s="284"/>
      <c r="F90" s="337" t="s">
        <v>291</v>
      </c>
      <c r="G90" s="337" t="s">
        <v>789</v>
      </c>
      <c r="H90" s="337" t="s">
        <v>761</v>
      </c>
      <c r="I90" s="337" t="s">
        <v>790</v>
      </c>
      <c r="J90" s="338"/>
      <c r="K90" s="337"/>
      <c r="L90" s="338"/>
      <c r="M90" s="337"/>
      <c r="N90" s="339"/>
      <c r="V90" s="324"/>
      <c r="W90" s="328"/>
      <c r="X90" s="328"/>
      <c r="AA90" s="282" t="s">
        <v>290</v>
      </c>
      <c r="AC90" s="328"/>
    </row>
    <row r="91" spans="1:29" s="277" customFormat="1" ht="12" x14ac:dyDescent="0.2">
      <c r="A91" s="335"/>
      <c r="B91" s="336"/>
      <c r="C91" s="340" t="s">
        <v>295</v>
      </c>
      <c r="D91" s="340"/>
      <c r="E91" s="340"/>
      <c r="F91" s="341"/>
      <c r="G91" s="341"/>
      <c r="H91" s="341"/>
      <c r="I91" s="341"/>
      <c r="J91" s="342">
        <v>70.77</v>
      </c>
      <c r="K91" s="341"/>
      <c r="L91" s="342">
        <v>368</v>
      </c>
      <c r="M91" s="341"/>
      <c r="N91" s="343"/>
      <c r="V91" s="324"/>
      <c r="W91" s="328"/>
      <c r="X91" s="328"/>
      <c r="AB91" s="282" t="s">
        <v>295</v>
      </c>
      <c r="AC91" s="328"/>
    </row>
    <row r="92" spans="1:29" s="277" customFormat="1" ht="12" x14ac:dyDescent="0.2">
      <c r="A92" s="335"/>
      <c r="B92" s="336"/>
      <c r="C92" s="284" t="s">
        <v>296</v>
      </c>
      <c r="D92" s="284"/>
      <c r="E92" s="284"/>
      <c r="F92" s="337"/>
      <c r="G92" s="337"/>
      <c r="H92" s="337"/>
      <c r="I92" s="337"/>
      <c r="J92" s="338"/>
      <c r="K92" s="337"/>
      <c r="L92" s="338">
        <v>368</v>
      </c>
      <c r="M92" s="337"/>
      <c r="N92" s="339">
        <v>7982</v>
      </c>
      <c r="V92" s="324"/>
      <c r="W92" s="328"/>
      <c r="X92" s="328"/>
      <c r="AA92" s="282" t="s">
        <v>296</v>
      </c>
      <c r="AC92" s="328"/>
    </row>
    <row r="93" spans="1:29" s="277" customFormat="1" ht="33.75" x14ac:dyDescent="0.2">
      <c r="A93" s="335"/>
      <c r="B93" s="336" t="s">
        <v>764</v>
      </c>
      <c r="C93" s="284" t="s">
        <v>765</v>
      </c>
      <c r="D93" s="284"/>
      <c r="E93" s="284"/>
      <c r="F93" s="337" t="s">
        <v>299</v>
      </c>
      <c r="G93" s="337" t="s">
        <v>766</v>
      </c>
      <c r="H93" s="337"/>
      <c r="I93" s="337" t="s">
        <v>766</v>
      </c>
      <c r="J93" s="338"/>
      <c r="K93" s="337"/>
      <c r="L93" s="338">
        <v>272.32</v>
      </c>
      <c r="M93" s="337"/>
      <c r="N93" s="339">
        <v>5907</v>
      </c>
      <c r="V93" s="324"/>
      <c r="W93" s="328"/>
      <c r="X93" s="328"/>
      <c r="AA93" s="282" t="s">
        <v>765</v>
      </c>
      <c r="AC93" s="328"/>
    </row>
    <row r="94" spans="1:29" s="277" customFormat="1" ht="33.75" x14ac:dyDescent="0.2">
      <c r="A94" s="335"/>
      <c r="B94" s="336" t="s">
        <v>767</v>
      </c>
      <c r="C94" s="284" t="s">
        <v>768</v>
      </c>
      <c r="D94" s="284"/>
      <c r="E94" s="284"/>
      <c r="F94" s="337" t="s">
        <v>299</v>
      </c>
      <c r="G94" s="337" t="s">
        <v>655</v>
      </c>
      <c r="H94" s="337"/>
      <c r="I94" s="337" t="s">
        <v>655</v>
      </c>
      <c r="J94" s="338"/>
      <c r="K94" s="337"/>
      <c r="L94" s="338">
        <v>132.47999999999999</v>
      </c>
      <c r="M94" s="337"/>
      <c r="N94" s="339">
        <v>2874</v>
      </c>
      <c r="V94" s="324"/>
      <c r="W94" s="328"/>
      <c r="X94" s="328"/>
      <c r="AA94" s="282" t="s">
        <v>768</v>
      </c>
      <c r="AC94" s="328"/>
    </row>
    <row r="95" spans="1:29" s="277" customFormat="1" ht="12" x14ac:dyDescent="0.2">
      <c r="A95" s="344"/>
      <c r="B95" s="345"/>
      <c r="C95" s="331" t="s">
        <v>304</v>
      </c>
      <c r="D95" s="331"/>
      <c r="E95" s="331"/>
      <c r="F95" s="332"/>
      <c r="G95" s="332"/>
      <c r="H95" s="332"/>
      <c r="I95" s="332"/>
      <c r="J95" s="333"/>
      <c r="K95" s="332"/>
      <c r="L95" s="333">
        <v>772.8</v>
      </c>
      <c r="M95" s="341"/>
      <c r="N95" s="334">
        <v>16763</v>
      </c>
      <c r="V95" s="324"/>
      <c r="W95" s="328"/>
      <c r="X95" s="328"/>
      <c r="AC95" s="328" t="s">
        <v>304</v>
      </c>
    </row>
    <row r="96" spans="1:29" s="277" customFormat="1" ht="22.5" x14ac:dyDescent="0.2">
      <c r="A96" s="329" t="s">
        <v>338</v>
      </c>
      <c r="B96" s="330" t="s">
        <v>791</v>
      </c>
      <c r="C96" s="331" t="s">
        <v>792</v>
      </c>
      <c r="D96" s="331"/>
      <c r="E96" s="331"/>
      <c r="F96" s="332" t="s">
        <v>758</v>
      </c>
      <c r="G96" s="332"/>
      <c r="H96" s="332"/>
      <c r="I96" s="332" t="s">
        <v>287</v>
      </c>
      <c r="J96" s="333"/>
      <c r="K96" s="332"/>
      <c r="L96" s="333"/>
      <c r="M96" s="332"/>
      <c r="N96" s="334"/>
      <c r="V96" s="324"/>
      <c r="W96" s="328"/>
      <c r="X96" s="328" t="s">
        <v>792</v>
      </c>
      <c r="AC96" s="328"/>
    </row>
    <row r="97" spans="1:29" s="277" customFormat="1" ht="45" x14ac:dyDescent="0.2">
      <c r="A97" s="368"/>
      <c r="B97" s="336" t="s">
        <v>759</v>
      </c>
      <c r="C97" s="284" t="s">
        <v>760</v>
      </c>
      <c r="D97" s="284"/>
      <c r="E97" s="284"/>
      <c r="F97" s="284"/>
      <c r="G97" s="284"/>
      <c r="H97" s="284"/>
      <c r="I97" s="284"/>
      <c r="J97" s="284"/>
      <c r="K97" s="284"/>
      <c r="L97" s="284"/>
      <c r="M97" s="284"/>
      <c r="N97" s="348"/>
      <c r="V97" s="324"/>
      <c r="W97" s="328"/>
      <c r="X97" s="328"/>
      <c r="Y97" s="282" t="s">
        <v>760</v>
      </c>
      <c r="AC97" s="328"/>
    </row>
    <row r="98" spans="1:29" s="277" customFormat="1" ht="12" x14ac:dyDescent="0.2">
      <c r="A98" s="335"/>
      <c r="B98" s="336" t="s">
        <v>278</v>
      </c>
      <c r="C98" s="284" t="s">
        <v>126</v>
      </c>
      <c r="D98" s="284"/>
      <c r="E98" s="284"/>
      <c r="F98" s="337"/>
      <c r="G98" s="337"/>
      <c r="H98" s="337"/>
      <c r="I98" s="337"/>
      <c r="J98" s="338">
        <v>100</v>
      </c>
      <c r="K98" s="337" t="s">
        <v>761</v>
      </c>
      <c r="L98" s="338">
        <v>520</v>
      </c>
      <c r="M98" s="337" t="s">
        <v>282</v>
      </c>
      <c r="N98" s="339">
        <v>11279</v>
      </c>
      <c r="V98" s="324"/>
      <c r="W98" s="328"/>
      <c r="X98" s="328"/>
      <c r="Z98" s="282" t="s">
        <v>126</v>
      </c>
      <c r="AC98" s="328"/>
    </row>
    <row r="99" spans="1:29" s="277" customFormat="1" ht="12" x14ac:dyDescent="0.2">
      <c r="A99" s="335"/>
      <c r="B99" s="336"/>
      <c r="C99" s="284" t="s">
        <v>290</v>
      </c>
      <c r="D99" s="284"/>
      <c r="E99" s="284"/>
      <c r="F99" s="337" t="s">
        <v>291</v>
      </c>
      <c r="G99" s="337" t="s">
        <v>793</v>
      </c>
      <c r="H99" s="337" t="s">
        <v>761</v>
      </c>
      <c r="I99" s="337" t="s">
        <v>794</v>
      </c>
      <c r="J99" s="338"/>
      <c r="K99" s="337"/>
      <c r="L99" s="338"/>
      <c r="M99" s="337"/>
      <c r="N99" s="339"/>
      <c r="V99" s="324"/>
      <c r="W99" s="328"/>
      <c r="X99" s="328"/>
      <c r="AA99" s="282" t="s">
        <v>290</v>
      </c>
      <c r="AC99" s="328"/>
    </row>
    <row r="100" spans="1:29" s="277" customFormat="1" ht="12" x14ac:dyDescent="0.2">
      <c r="A100" s="335"/>
      <c r="B100" s="336"/>
      <c r="C100" s="340" t="s">
        <v>295</v>
      </c>
      <c r="D100" s="340"/>
      <c r="E100" s="340"/>
      <c r="F100" s="341"/>
      <c r="G100" s="341"/>
      <c r="H100" s="341"/>
      <c r="I100" s="341"/>
      <c r="J100" s="342">
        <v>100</v>
      </c>
      <c r="K100" s="341"/>
      <c r="L100" s="342">
        <v>520</v>
      </c>
      <c r="M100" s="341"/>
      <c r="N100" s="343"/>
      <c r="V100" s="324"/>
      <c r="W100" s="328"/>
      <c r="X100" s="328"/>
      <c r="AB100" s="282" t="s">
        <v>295</v>
      </c>
      <c r="AC100" s="328"/>
    </row>
    <row r="101" spans="1:29" s="277" customFormat="1" ht="12" x14ac:dyDescent="0.2">
      <c r="A101" s="335"/>
      <c r="B101" s="336"/>
      <c r="C101" s="284" t="s">
        <v>296</v>
      </c>
      <c r="D101" s="284"/>
      <c r="E101" s="284"/>
      <c r="F101" s="337"/>
      <c r="G101" s="337"/>
      <c r="H101" s="337"/>
      <c r="I101" s="337"/>
      <c r="J101" s="338"/>
      <c r="K101" s="337"/>
      <c r="L101" s="338">
        <v>520</v>
      </c>
      <c r="M101" s="337"/>
      <c r="N101" s="339">
        <v>11279</v>
      </c>
      <c r="V101" s="324"/>
      <c r="W101" s="328"/>
      <c r="X101" s="328"/>
      <c r="AA101" s="282" t="s">
        <v>296</v>
      </c>
      <c r="AC101" s="328"/>
    </row>
    <row r="102" spans="1:29" s="277" customFormat="1" ht="33.75" x14ac:dyDescent="0.2">
      <c r="A102" s="335"/>
      <c r="B102" s="336" t="s">
        <v>764</v>
      </c>
      <c r="C102" s="284" t="s">
        <v>765</v>
      </c>
      <c r="D102" s="284"/>
      <c r="E102" s="284"/>
      <c r="F102" s="337" t="s">
        <v>299</v>
      </c>
      <c r="G102" s="337" t="s">
        <v>766</v>
      </c>
      <c r="H102" s="337"/>
      <c r="I102" s="337" t="s">
        <v>766</v>
      </c>
      <c r="J102" s="338"/>
      <c r="K102" s="337"/>
      <c r="L102" s="338">
        <v>384.8</v>
      </c>
      <c r="M102" s="337"/>
      <c r="N102" s="339">
        <v>8346</v>
      </c>
      <c r="V102" s="324"/>
      <c r="W102" s="328"/>
      <c r="X102" s="328"/>
      <c r="AA102" s="282" t="s">
        <v>765</v>
      </c>
      <c r="AC102" s="328"/>
    </row>
    <row r="103" spans="1:29" s="277" customFormat="1" ht="33.75" x14ac:dyDescent="0.2">
      <c r="A103" s="335"/>
      <c r="B103" s="336" t="s">
        <v>767</v>
      </c>
      <c r="C103" s="284" t="s">
        <v>768</v>
      </c>
      <c r="D103" s="284"/>
      <c r="E103" s="284"/>
      <c r="F103" s="337" t="s">
        <v>299</v>
      </c>
      <c r="G103" s="337" t="s">
        <v>655</v>
      </c>
      <c r="H103" s="337"/>
      <c r="I103" s="337" t="s">
        <v>655</v>
      </c>
      <c r="J103" s="338"/>
      <c r="K103" s="337"/>
      <c r="L103" s="338">
        <v>187.2</v>
      </c>
      <c r="M103" s="337"/>
      <c r="N103" s="339">
        <v>4060</v>
      </c>
      <c r="V103" s="324"/>
      <c r="W103" s="328"/>
      <c r="X103" s="328"/>
      <c r="AA103" s="282" t="s">
        <v>768</v>
      </c>
      <c r="AC103" s="328"/>
    </row>
    <row r="104" spans="1:29" s="277" customFormat="1" ht="12" x14ac:dyDescent="0.2">
      <c r="A104" s="344"/>
      <c r="B104" s="345"/>
      <c r="C104" s="331" t="s">
        <v>304</v>
      </c>
      <c r="D104" s="331"/>
      <c r="E104" s="331"/>
      <c r="F104" s="332"/>
      <c r="G104" s="332"/>
      <c r="H104" s="332"/>
      <c r="I104" s="332"/>
      <c r="J104" s="333"/>
      <c r="K104" s="332"/>
      <c r="L104" s="333">
        <v>1092</v>
      </c>
      <c r="M104" s="341"/>
      <c r="N104" s="334">
        <v>23685</v>
      </c>
      <c r="V104" s="324"/>
      <c r="W104" s="328"/>
      <c r="X104" s="328"/>
      <c r="AC104" s="328" t="s">
        <v>304</v>
      </c>
    </row>
    <row r="105" spans="1:29" s="277" customFormat="1" ht="22.5" x14ac:dyDescent="0.2">
      <c r="A105" s="329" t="s">
        <v>344</v>
      </c>
      <c r="B105" s="330" t="s">
        <v>795</v>
      </c>
      <c r="C105" s="331" t="s">
        <v>796</v>
      </c>
      <c r="D105" s="331"/>
      <c r="E105" s="331"/>
      <c r="F105" s="332" t="s">
        <v>758</v>
      </c>
      <c r="G105" s="332"/>
      <c r="H105" s="332"/>
      <c r="I105" s="332" t="s">
        <v>287</v>
      </c>
      <c r="J105" s="333"/>
      <c r="K105" s="332"/>
      <c r="L105" s="333"/>
      <c r="M105" s="332"/>
      <c r="N105" s="334"/>
      <c r="V105" s="324"/>
      <c r="W105" s="328"/>
      <c r="X105" s="328" t="s">
        <v>796</v>
      </c>
      <c r="AC105" s="328"/>
    </row>
    <row r="106" spans="1:29" s="277" customFormat="1" ht="45" x14ac:dyDescent="0.2">
      <c r="A106" s="368"/>
      <c r="B106" s="336" t="s">
        <v>759</v>
      </c>
      <c r="C106" s="284" t="s">
        <v>760</v>
      </c>
      <c r="D106" s="284"/>
      <c r="E106" s="284"/>
      <c r="F106" s="284"/>
      <c r="G106" s="284"/>
      <c r="H106" s="284"/>
      <c r="I106" s="284"/>
      <c r="J106" s="284"/>
      <c r="K106" s="284"/>
      <c r="L106" s="284"/>
      <c r="M106" s="284"/>
      <c r="N106" s="348"/>
      <c r="V106" s="324"/>
      <c r="W106" s="328"/>
      <c r="X106" s="328"/>
      <c r="Y106" s="282" t="s">
        <v>760</v>
      </c>
      <c r="AC106" s="328"/>
    </row>
    <row r="107" spans="1:29" s="277" customFormat="1" ht="12" x14ac:dyDescent="0.2">
      <c r="A107" s="335"/>
      <c r="B107" s="336" t="s">
        <v>278</v>
      </c>
      <c r="C107" s="284" t="s">
        <v>126</v>
      </c>
      <c r="D107" s="284"/>
      <c r="E107" s="284"/>
      <c r="F107" s="337"/>
      <c r="G107" s="337"/>
      <c r="H107" s="337"/>
      <c r="I107" s="337"/>
      <c r="J107" s="338">
        <v>189.84</v>
      </c>
      <c r="K107" s="337" t="s">
        <v>761</v>
      </c>
      <c r="L107" s="338">
        <v>987.17</v>
      </c>
      <c r="M107" s="337" t="s">
        <v>282</v>
      </c>
      <c r="N107" s="339">
        <v>21412</v>
      </c>
      <c r="V107" s="324"/>
      <c r="W107" s="328"/>
      <c r="X107" s="328"/>
      <c r="Z107" s="282" t="s">
        <v>126</v>
      </c>
      <c r="AC107" s="328"/>
    </row>
    <row r="108" spans="1:29" s="277" customFormat="1" ht="12" x14ac:dyDescent="0.2">
      <c r="A108" s="335"/>
      <c r="B108" s="336"/>
      <c r="C108" s="284" t="s">
        <v>290</v>
      </c>
      <c r="D108" s="284"/>
      <c r="E108" s="284"/>
      <c r="F108" s="337" t="s">
        <v>291</v>
      </c>
      <c r="G108" s="337" t="s">
        <v>797</v>
      </c>
      <c r="H108" s="337" t="s">
        <v>761</v>
      </c>
      <c r="I108" s="337" t="s">
        <v>798</v>
      </c>
      <c r="J108" s="338"/>
      <c r="K108" s="337"/>
      <c r="L108" s="338"/>
      <c r="M108" s="337"/>
      <c r="N108" s="339"/>
      <c r="V108" s="324"/>
      <c r="W108" s="328"/>
      <c r="X108" s="328"/>
      <c r="AA108" s="282" t="s">
        <v>290</v>
      </c>
      <c r="AC108" s="328"/>
    </row>
    <row r="109" spans="1:29" s="277" customFormat="1" ht="12" x14ac:dyDescent="0.2">
      <c r="A109" s="335"/>
      <c r="B109" s="336"/>
      <c r="C109" s="340" t="s">
        <v>295</v>
      </c>
      <c r="D109" s="340"/>
      <c r="E109" s="340"/>
      <c r="F109" s="341"/>
      <c r="G109" s="341"/>
      <c r="H109" s="341"/>
      <c r="I109" s="341"/>
      <c r="J109" s="342">
        <v>189.84</v>
      </c>
      <c r="K109" s="341"/>
      <c r="L109" s="342">
        <v>987.17</v>
      </c>
      <c r="M109" s="341"/>
      <c r="N109" s="343"/>
      <c r="V109" s="324"/>
      <c r="W109" s="328"/>
      <c r="X109" s="328"/>
      <c r="AB109" s="282" t="s">
        <v>295</v>
      </c>
      <c r="AC109" s="328"/>
    </row>
    <row r="110" spans="1:29" s="277" customFormat="1" ht="12" x14ac:dyDescent="0.2">
      <c r="A110" s="335"/>
      <c r="B110" s="336"/>
      <c r="C110" s="284" t="s">
        <v>296</v>
      </c>
      <c r="D110" s="284"/>
      <c r="E110" s="284"/>
      <c r="F110" s="337"/>
      <c r="G110" s="337"/>
      <c r="H110" s="337"/>
      <c r="I110" s="337"/>
      <c r="J110" s="338"/>
      <c r="K110" s="337"/>
      <c r="L110" s="338">
        <v>987.17</v>
      </c>
      <c r="M110" s="337"/>
      <c r="N110" s="339">
        <v>21412</v>
      </c>
      <c r="V110" s="324"/>
      <c r="W110" s="328"/>
      <c r="X110" s="328"/>
      <c r="AA110" s="282" t="s">
        <v>296</v>
      </c>
      <c r="AC110" s="328"/>
    </row>
    <row r="111" spans="1:29" s="277" customFormat="1" ht="33.75" x14ac:dyDescent="0.2">
      <c r="A111" s="335"/>
      <c r="B111" s="336" t="s">
        <v>764</v>
      </c>
      <c r="C111" s="284" t="s">
        <v>765</v>
      </c>
      <c r="D111" s="284"/>
      <c r="E111" s="284"/>
      <c r="F111" s="337" t="s">
        <v>299</v>
      </c>
      <c r="G111" s="337" t="s">
        <v>766</v>
      </c>
      <c r="H111" s="337"/>
      <c r="I111" s="337" t="s">
        <v>766</v>
      </c>
      <c r="J111" s="338"/>
      <c r="K111" s="337"/>
      <c r="L111" s="338">
        <v>730.51</v>
      </c>
      <c r="M111" s="337"/>
      <c r="N111" s="339">
        <v>15845</v>
      </c>
      <c r="V111" s="324"/>
      <c r="W111" s="328"/>
      <c r="X111" s="328"/>
      <c r="AA111" s="282" t="s">
        <v>765</v>
      </c>
      <c r="AC111" s="328"/>
    </row>
    <row r="112" spans="1:29" s="277" customFormat="1" ht="33.75" x14ac:dyDescent="0.2">
      <c r="A112" s="335"/>
      <c r="B112" s="336" t="s">
        <v>767</v>
      </c>
      <c r="C112" s="284" t="s">
        <v>768</v>
      </c>
      <c r="D112" s="284"/>
      <c r="E112" s="284"/>
      <c r="F112" s="337" t="s">
        <v>299</v>
      </c>
      <c r="G112" s="337" t="s">
        <v>655</v>
      </c>
      <c r="H112" s="337"/>
      <c r="I112" s="337" t="s">
        <v>655</v>
      </c>
      <c r="J112" s="338"/>
      <c r="K112" s="337"/>
      <c r="L112" s="338">
        <v>355.38</v>
      </c>
      <c r="M112" s="337"/>
      <c r="N112" s="339">
        <v>7708</v>
      </c>
      <c r="V112" s="324"/>
      <c r="W112" s="328"/>
      <c r="X112" s="328"/>
      <c r="AA112" s="282" t="s">
        <v>768</v>
      </c>
      <c r="AC112" s="328"/>
    </row>
    <row r="113" spans="1:31" s="277" customFormat="1" ht="12" x14ac:dyDescent="0.2">
      <c r="A113" s="344"/>
      <c r="B113" s="345"/>
      <c r="C113" s="331" t="s">
        <v>304</v>
      </c>
      <c r="D113" s="331"/>
      <c r="E113" s="331"/>
      <c r="F113" s="332"/>
      <c r="G113" s="332"/>
      <c r="H113" s="332"/>
      <c r="I113" s="332"/>
      <c r="J113" s="333"/>
      <c r="K113" s="332"/>
      <c r="L113" s="333">
        <v>2073.06</v>
      </c>
      <c r="M113" s="341"/>
      <c r="N113" s="334">
        <v>44965</v>
      </c>
      <c r="V113" s="324"/>
      <c r="W113" s="328"/>
      <c r="X113" s="328"/>
      <c r="AC113" s="328" t="s">
        <v>304</v>
      </c>
    </row>
    <row r="114" spans="1:31" s="277" customFormat="1" ht="1.5" customHeight="1" x14ac:dyDescent="0.2">
      <c r="A114" s="349"/>
      <c r="B114" s="345"/>
      <c r="C114" s="345"/>
      <c r="D114" s="345"/>
      <c r="E114" s="345"/>
      <c r="F114" s="349"/>
      <c r="G114" s="349"/>
      <c r="H114" s="349"/>
      <c r="I114" s="349"/>
      <c r="J114" s="350"/>
      <c r="K114" s="349"/>
      <c r="L114" s="350"/>
      <c r="M114" s="337"/>
      <c r="N114" s="350"/>
      <c r="V114" s="324"/>
      <c r="W114" s="328"/>
      <c r="X114" s="328"/>
      <c r="AC114" s="328"/>
    </row>
    <row r="115" spans="1:31" s="277" customFormat="1" ht="2.25" customHeight="1" x14ac:dyDescent="0.2">
      <c r="B115" s="287"/>
      <c r="C115" s="287"/>
      <c r="D115" s="287"/>
      <c r="E115" s="287"/>
      <c r="F115" s="287"/>
      <c r="G115" s="287"/>
      <c r="H115" s="287"/>
      <c r="I115" s="287"/>
      <c r="J115" s="287"/>
      <c r="K115" s="287"/>
      <c r="L115" s="369"/>
      <c r="M115" s="370"/>
      <c r="N115" s="371"/>
    </row>
    <row r="116" spans="1:31" s="277" customFormat="1" x14ac:dyDescent="0.2">
      <c r="A116" s="351"/>
      <c r="B116" s="352"/>
      <c r="C116" s="331" t="s">
        <v>488</v>
      </c>
      <c r="D116" s="331"/>
      <c r="E116" s="331"/>
      <c r="F116" s="331"/>
      <c r="G116" s="331"/>
      <c r="H116" s="331"/>
      <c r="I116" s="331"/>
      <c r="J116" s="331"/>
      <c r="K116" s="331"/>
      <c r="L116" s="353"/>
      <c r="M116" s="372"/>
      <c r="N116" s="355"/>
      <c r="AD116" s="328" t="s">
        <v>488</v>
      </c>
    </row>
    <row r="117" spans="1:31" s="277" customFormat="1" x14ac:dyDescent="0.2">
      <c r="A117" s="356"/>
      <c r="B117" s="336"/>
      <c r="C117" s="284" t="s">
        <v>372</v>
      </c>
      <c r="D117" s="284"/>
      <c r="E117" s="284"/>
      <c r="F117" s="284"/>
      <c r="G117" s="284"/>
      <c r="H117" s="284"/>
      <c r="I117" s="284"/>
      <c r="J117" s="284"/>
      <c r="K117" s="284"/>
      <c r="L117" s="357">
        <v>42631.17</v>
      </c>
      <c r="M117" s="373"/>
      <c r="N117" s="359">
        <v>924671</v>
      </c>
      <c r="AD117" s="328"/>
      <c r="AE117" s="282" t="s">
        <v>372</v>
      </c>
    </row>
    <row r="118" spans="1:31" s="277" customFormat="1" x14ac:dyDescent="0.2">
      <c r="A118" s="356"/>
      <c r="B118" s="336"/>
      <c r="C118" s="284" t="s">
        <v>373</v>
      </c>
      <c r="D118" s="284"/>
      <c r="E118" s="284"/>
      <c r="F118" s="284"/>
      <c r="G118" s="284"/>
      <c r="H118" s="284"/>
      <c r="I118" s="284"/>
      <c r="J118" s="284"/>
      <c r="K118" s="284"/>
      <c r="L118" s="357"/>
      <c r="M118" s="373"/>
      <c r="N118" s="359"/>
      <c r="AD118" s="328"/>
      <c r="AE118" s="282" t="s">
        <v>373</v>
      </c>
    </row>
    <row r="119" spans="1:31" s="277" customFormat="1" x14ac:dyDescent="0.2">
      <c r="A119" s="356"/>
      <c r="B119" s="336"/>
      <c r="C119" s="284" t="s">
        <v>374</v>
      </c>
      <c r="D119" s="284"/>
      <c r="E119" s="284"/>
      <c r="F119" s="284"/>
      <c r="G119" s="284"/>
      <c r="H119" s="284"/>
      <c r="I119" s="284"/>
      <c r="J119" s="284"/>
      <c r="K119" s="284"/>
      <c r="L119" s="357">
        <v>42631.17</v>
      </c>
      <c r="M119" s="373"/>
      <c r="N119" s="359">
        <v>924671</v>
      </c>
      <c r="AD119" s="328"/>
      <c r="AE119" s="282" t="s">
        <v>374</v>
      </c>
    </row>
    <row r="120" spans="1:31" s="277" customFormat="1" x14ac:dyDescent="0.2">
      <c r="A120" s="356"/>
      <c r="B120" s="336"/>
      <c r="C120" s="284" t="s">
        <v>799</v>
      </c>
      <c r="D120" s="284"/>
      <c r="E120" s="284"/>
      <c r="F120" s="284"/>
      <c r="G120" s="284"/>
      <c r="H120" s="284"/>
      <c r="I120" s="284"/>
      <c r="J120" s="284"/>
      <c r="K120" s="284"/>
      <c r="L120" s="357">
        <v>89525.47</v>
      </c>
      <c r="M120" s="373"/>
      <c r="N120" s="359">
        <v>1941808</v>
      </c>
      <c r="AD120" s="328"/>
      <c r="AE120" s="282" t="s">
        <v>799</v>
      </c>
    </row>
    <row r="121" spans="1:31" s="277" customFormat="1" x14ac:dyDescent="0.2">
      <c r="A121" s="356"/>
      <c r="B121" s="336"/>
      <c r="C121" s="284" t="s">
        <v>800</v>
      </c>
      <c r="D121" s="284"/>
      <c r="E121" s="284"/>
      <c r="F121" s="284"/>
      <c r="G121" s="284"/>
      <c r="H121" s="284"/>
      <c r="I121" s="284"/>
      <c r="J121" s="284"/>
      <c r="K121" s="284"/>
      <c r="L121" s="357">
        <v>89525.47</v>
      </c>
      <c r="M121" s="373"/>
      <c r="N121" s="359">
        <v>1941808</v>
      </c>
      <c r="AD121" s="328"/>
      <c r="AE121" s="282" t="s">
        <v>800</v>
      </c>
    </row>
    <row r="122" spans="1:31" s="277" customFormat="1" x14ac:dyDescent="0.2">
      <c r="A122" s="356"/>
      <c r="B122" s="336"/>
      <c r="C122" s="284" t="s">
        <v>801</v>
      </c>
      <c r="D122" s="284"/>
      <c r="E122" s="284"/>
      <c r="F122" s="284"/>
      <c r="G122" s="284"/>
      <c r="H122" s="284"/>
      <c r="I122" s="284"/>
      <c r="J122" s="284"/>
      <c r="K122" s="284"/>
      <c r="L122" s="357"/>
      <c r="M122" s="373"/>
      <c r="N122" s="359"/>
      <c r="AD122" s="328"/>
      <c r="AE122" s="282" t="s">
        <v>801</v>
      </c>
    </row>
    <row r="123" spans="1:31" s="277" customFormat="1" x14ac:dyDescent="0.2">
      <c r="A123" s="356"/>
      <c r="B123" s="336"/>
      <c r="C123" s="284" t="s">
        <v>802</v>
      </c>
      <c r="D123" s="284"/>
      <c r="E123" s="284"/>
      <c r="F123" s="284"/>
      <c r="G123" s="284"/>
      <c r="H123" s="284"/>
      <c r="I123" s="284"/>
      <c r="J123" s="284"/>
      <c r="K123" s="284"/>
      <c r="L123" s="357">
        <v>42631.17</v>
      </c>
      <c r="M123" s="373"/>
      <c r="N123" s="359">
        <v>924671</v>
      </c>
      <c r="AD123" s="328"/>
      <c r="AE123" s="282" t="s">
        <v>802</v>
      </c>
    </row>
    <row r="124" spans="1:31" s="277" customFormat="1" x14ac:dyDescent="0.2">
      <c r="A124" s="356"/>
      <c r="B124" s="336"/>
      <c r="C124" s="284" t="s">
        <v>803</v>
      </c>
      <c r="D124" s="284"/>
      <c r="E124" s="284"/>
      <c r="F124" s="284"/>
      <c r="G124" s="284"/>
      <c r="H124" s="284"/>
      <c r="I124" s="284"/>
      <c r="J124" s="284"/>
      <c r="K124" s="284"/>
      <c r="L124" s="357">
        <v>31547.08</v>
      </c>
      <c r="M124" s="373"/>
      <c r="N124" s="359">
        <v>684256</v>
      </c>
      <c r="AD124" s="328"/>
      <c r="AE124" s="282" t="s">
        <v>803</v>
      </c>
    </row>
    <row r="125" spans="1:31" s="277" customFormat="1" x14ac:dyDescent="0.2">
      <c r="A125" s="356"/>
      <c r="B125" s="336"/>
      <c r="C125" s="284" t="s">
        <v>804</v>
      </c>
      <c r="D125" s="284"/>
      <c r="E125" s="284"/>
      <c r="F125" s="284"/>
      <c r="G125" s="284"/>
      <c r="H125" s="284"/>
      <c r="I125" s="284"/>
      <c r="J125" s="284"/>
      <c r="K125" s="284"/>
      <c r="L125" s="357">
        <v>15347.22</v>
      </c>
      <c r="M125" s="373"/>
      <c r="N125" s="359">
        <v>332881</v>
      </c>
      <c r="AD125" s="328"/>
      <c r="AE125" s="282" t="s">
        <v>804</v>
      </c>
    </row>
    <row r="126" spans="1:31" s="277" customFormat="1" x14ac:dyDescent="0.2">
      <c r="A126" s="356"/>
      <c r="B126" s="336"/>
      <c r="C126" s="284" t="s">
        <v>385</v>
      </c>
      <c r="D126" s="284"/>
      <c r="E126" s="284"/>
      <c r="F126" s="284"/>
      <c r="G126" s="284"/>
      <c r="H126" s="284"/>
      <c r="I126" s="284"/>
      <c r="J126" s="284"/>
      <c r="K126" s="284"/>
      <c r="L126" s="357">
        <v>42631.17</v>
      </c>
      <c r="M126" s="373"/>
      <c r="N126" s="359">
        <v>924671</v>
      </c>
      <c r="AD126" s="328"/>
      <c r="AE126" s="282" t="s">
        <v>385</v>
      </c>
    </row>
    <row r="127" spans="1:31" s="277" customFormat="1" x14ac:dyDescent="0.2">
      <c r="A127" s="356"/>
      <c r="B127" s="336"/>
      <c r="C127" s="284" t="s">
        <v>386</v>
      </c>
      <c r="D127" s="284"/>
      <c r="E127" s="284"/>
      <c r="F127" s="284"/>
      <c r="G127" s="284"/>
      <c r="H127" s="284"/>
      <c r="I127" s="284"/>
      <c r="J127" s="284"/>
      <c r="K127" s="284"/>
      <c r="L127" s="357">
        <v>31547.08</v>
      </c>
      <c r="M127" s="373"/>
      <c r="N127" s="359">
        <v>684256</v>
      </c>
      <c r="AD127" s="328"/>
      <c r="AE127" s="282" t="s">
        <v>386</v>
      </c>
    </row>
    <row r="128" spans="1:31" s="277" customFormat="1" x14ac:dyDescent="0.2">
      <c r="A128" s="356"/>
      <c r="B128" s="336"/>
      <c r="C128" s="284" t="s">
        <v>387</v>
      </c>
      <c r="D128" s="284"/>
      <c r="E128" s="284"/>
      <c r="F128" s="284"/>
      <c r="G128" s="284"/>
      <c r="H128" s="284"/>
      <c r="I128" s="284"/>
      <c r="J128" s="284"/>
      <c r="K128" s="284"/>
      <c r="L128" s="357">
        <v>15347.22</v>
      </c>
      <c r="M128" s="373"/>
      <c r="N128" s="359">
        <v>332881</v>
      </c>
      <c r="AD128" s="328"/>
      <c r="AE128" s="282" t="s">
        <v>387</v>
      </c>
    </row>
    <row r="129" spans="1:33" x14ac:dyDescent="0.2">
      <c r="A129" s="356"/>
      <c r="B129" s="336"/>
      <c r="C129" s="284" t="s">
        <v>490</v>
      </c>
      <c r="D129" s="284"/>
      <c r="E129" s="284"/>
      <c r="F129" s="284"/>
      <c r="G129" s="284"/>
      <c r="H129" s="284"/>
      <c r="I129" s="284"/>
      <c r="J129" s="284"/>
      <c r="K129" s="284"/>
      <c r="L129" s="357">
        <v>87197.81</v>
      </c>
      <c r="M129" s="373"/>
      <c r="N129" s="359">
        <v>1891321</v>
      </c>
      <c r="P129" s="277"/>
      <c r="Q129" s="277"/>
      <c r="R129" s="277"/>
      <c r="S129" s="277"/>
      <c r="T129" s="277"/>
      <c r="U129" s="277"/>
      <c r="V129" s="277"/>
      <c r="W129" s="277"/>
      <c r="X129" s="277"/>
      <c r="Y129" s="277"/>
      <c r="Z129" s="277"/>
      <c r="AA129" s="277"/>
      <c r="AB129" s="277"/>
      <c r="AC129" s="277"/>
      <c r="AD129" s="328"/>
      <c r="AE129" s="282" t="s">
        <v>490</v>
      </c>
      <c r="AF129" s="277"/>
      <c r="AG129" s="277"/>
    </row>
    <row r="130" spans="1:33" x14ac:dyDescent="0.2">
      <c r="A130" s="356"/>
      <c r="B130" s="336"/>
      <c r="C130" s="284" t="s">
        <v>491</v>
      </c>
      <c r="D130" s="284"/>
      <c r="E130" s="284"/>
      <c r="F130" s="284"/>
      <c r="G130" s="284"/>
      <c r="H130" s="284"/>
      <c r="I130" s="284"/>
      <c r="J130" s="284"/>
      <c r="K130" s="284"/>
      <c r="L130" s="357">
        <v>17439.560000000001</v>
      </c>
      <c r="M130" s="373"/>
      <c r="N130" s="374">
        <v>378264.2</v>
      </c>
      <c r="P130" s="277"/>
      <c r="Q130" s="277"/>
      <c r="R130" s="277"/>
      <c r="S130" s="277"/>
      <c r="T130" s="277"/>
      <c r="U130" s="277"/>
      <c r="V130" s="277"/>
      <c r="W130" s="277"/>
      <c r="X130" s="277"/>
      <c r="Y130" s="277"/>
      <c r="Z130" s="277"/>
      <c r="AA130" s="277"/>
      <c r="AB130" s="277"/>
      <c r="AC130" s="277"/>
      <c r="AD130" s="328"/>
      <c r="AE130" s="277"/>
      <c r="AF130" s="282" t="s">
        <v>491</v>
      </c>
      <c r="AG130" s="277"/>
    </row>
    <row r="131" spans="1:33" x14ac:dyDescent="0.2">
      <c r="A131" s="356"/>
      <c r="B131" s="350"/>
      <c r="C131" s="360" t="s">
        <v>492</v>
      </c>
      <c r="D131" s="360"/>
      <c r="E131" s="360"/>
      <c r="F131" s="360"/>
      <c r="G131" s="360"/>
      <c r="H131" s="360"/>
      <c r="I131" s="360"/>
      <c r="J131" s="360"/>
      <c r="K131" s="360"/>
      <c r="L131" s="361">
        <v>104637.37</v>
      </c>
      <c r="M131" s="375"/>
      <c r="N131" s="376">
        <v>2269585.2000000002</v>
      </c>
      <c r="P131" s="277"/>
      <c r="Q131" s="277"/>
      <c r="R131" s="277"/>
      <c r="S131" s="277"/>
      <c r="T131" s="277"/>
      <c r="U131" s="277"/>
      <c r="V131" s="277"/>
      <c r="W131" s="277"/>
      <c r="X131" s="277"/>
      <c r="Y131" s="277"/>
      <c r="Z131" s="277"/>
      <c r="AA131" s="277"/>
      <c r="AB131" s="277"/>
      <c r="AC131" s="277"/>
      <c r="AD131" s="328"/>
      <c r="AE131" s="277"/>
      <c r="AF131" s="277"/>
      <c r="AG131" s="328" t="s">
        <v>492</v>
      </c>
    </row>
    <row r="132" spans="1:33" ht="1.5" customHeight="1" x14ac:dyDescent="0.2">
      <c r="B132" s="350"/>
      <c r="C132" s="345"/>
      <c r="D132" s="345"/>
      <c r="E132" s="345"/>
      <c r="F132" s="345"/>
      <c r="G132" s="345"/>
      <c r="H132" s="345"/>
      <c r="I132" s="345"/>
      <c r="J132" s="345"/>
      <c r="K132" s="345"/>
      <c r="L132" s="361"/>
      <c r="M132" s="362"/>
      <c r="N132" s="377"/>
      <c r="P132" s="277"/>
      <c r="Q132" s="277"/>
      <c r="R132" s="277"/>
      <c r="S132" s="277"/>
      <c r="T132" s="277"/>
      <c r="U132" s="277"/>
      <c r="V132" s="277"/>
      <c r="W132" s="277"/>
      <c r="X132" s="277"/>
      <c r="Y132" s="277"/>
      <c r="Z132" s="277"/>
      <c r="AA132" s="277"/>
      <c r="AB132" s="277"/>
      <c r="AC132" s="277"/>
      <c r="AD132" s="277"/>
      <c r="AE132" s="277"/>
      <c r="AF132" s="277"/>
      <c r="AG132" s="277"/>
    </row>
    <row r="133" spans="1:33" ht="53.25" customHeight="1" x14ac:dyDescent="0.2">
      <c r="A133" s="378"/>
      <c r="B133" s="378"/>
      <c r="C133" s="378"/>
      <c r="D133" s="378"/>
      <c r="E133" s="378"/>
      <c r="F133" s="378"/>
      <c r="G133" s="378"/>
      <c r="H133" s="378"/>
      <c r="I133" s="378"/>
      <c r="J133" s="378"/>
      <c r="K133" s="378"/>
      <c r="L133" s="378"/>
      <c r="M133" s="378"/>
      <c r="N133" s="378"/>
      <c r="P133" s="277"/>
      <c r="Q133" s="277"/>
      <c r="R133" s="277"/>
      <c r="S133" s="277"/>
      <c r="T133" s="277"/>
      <c r="U133" s="277"/>
      <c r="V133" s="277"/>
      <c r="W133" s="277"/>
      <c r="X133" s="277"/>
      <c r="Y133" s="277"/>
      <c r="Z133" s="277"/>
      <c r="AA133" s="277"/>
      <c r="AB133" s="277"/>
      <c r="AC133" s="277"/>
      <c r="AD133" s="277"/>
      <c r="AE133" s="277"/>
      <c r="AF133" s="277"/>
      <c r="AG133" s="277"/>
    </row>
    <row r="134" spans="1:33" x14ac:dyDescent="0.2">
      <c r="B134" s="379" t="s">
        <v>493</v>
      </c>
      <c r="C134" s="380"/>
      <c r="D134" s="380"/>
      <c r="E134" s="380"/>
      <c r="F134" s="380"/>
      <c r="G134" s="380"/>
      <c r="H134" s="380"/>
      <c r="I134" s="380"/>
      <c r="J134" s="380"/>
      <c r="K134" s="380"/>
      <c r="L134" s="380"/>
    </row>
    <row r="135" spans="1:33" ht="13.5" customHeight="1" x14ac:dyDescent="0.2">
      <c r="B135" s="278"/>
      <c r="C135" s="381" t="s">
        <v>494</v>
      </c>
      <c r="D135" s="381"/>
      <c r="E135" s="381"/>
      <c r="F135" s="381"/>
      <c r="G135" s="381"/>
      <c r="H135" s="381"/>
      <c r="I135" s="381"/>
      <c r="J135" s="381"/>
      <c r="K135" s="381"/>
      <c r="L135" s="381"/>
    </row>
    <row r="136" spans="1:33" ht="12.75" customHeight="1" x14ac:dyDescent="0.2">
      <c r="B136" s="379" t="s">
        <v>495</v>
      </c>
      <c r="C136" s="380"/>
      <c r="D136" s="380"/>
      <c r="E136" s="380"/>
      <c r="F136" s="380"/>
      <c r="G136" s="380"/>
      <c r="H136" s="380"/>
      <c r="I136" s="380"/>
      <c r="J136" s="380"/>
      <c r="K136" s="380"/>
      <c r="L136" s="380"/>
    </row>
    <row r="137" spans="1:33" ht="13.5" customHeight="1" x14ac:dyDescent="0.2">
      <c r="C137" s="381" t="s">
        <v>494</v>
      </c>
      <c r="D137" s="381"/>
      <c r="E137" s="381"/>
      <c r="F137" s="381"/>
      <c r="G137" s="381"/>
      <c r="H137" s="381"/>
      <c r="I137" s="381"/>
      <c r="J137" s="381"/>
      <c r="K137" s="381"/>
      <c r="L137" s="381"/>
    </row>
    <row r="139" spans="1:33" x14ac:dyDescent="0.2">
      <c r="B139" s="382"/>
      <c r="D139" s="382"/>
      <c r="F139" s="382"/>
      <c r="P139" s="277"/>
      <c r="Q139" s="277"/>
      <c r="R139" s="277"/>
      <c r="S139" s="277"/>
      <c r="T139" s="277"/>
      <c r="U139" s="277"/>
      <c r="V139" s="277"/>
      <c r="W139" s="277"/>
      <c r="X139" s="277"/>
      <c r="Y139" s="277"/>
      <c r="Z139" s="277"/>
      <c r="AA139" s="277"/>
      <c r="AB139" s="277"/>
      <c r="AC139" s="277"/>
      <c r="AD139" s="277"/>
      <c r="AE139" s="277"/>
      <c r="AF139" s="277"/>
      <c r="AG139" s="277"/>
    </row>
  </sheetData>
  <mergeCells count="121">
    <mergeCell ref="C135:L135"/>
    <mergeCell ref="C136:L136"/>
    <mergeCell ref="C137:L137"/>
    <mergeCell ref="C127:K127"/>
    <mergeCell ref="C128:K128"/>
    <mergeCell ref="C129:K129"/>
    <mergeCell ref="C130:K130"/>
    <mergeCell ref="C131:K131"/>
    <mergeCell ref="C134:L134"/>
    <mergeCell ref="C121:K121"/>
    <mergeCell ref="C122:K122"/>
    <mergeCell ref="C123:K123"/>
    <mergeCell ref="C124:K124"/>
    <mergeCell ref="C125:K125"/>
    <mergeCell ref="C126:K126"/>
    <mergeCell ref="C113:E113"/>
    <mergeCell ref="C116:K116"/>
    <mergeCell ref="C117:K117"/>
    <mergeCell ref="C118:K118"/>
    <mergeCell ref="C119:K119"/>
    <mergeCell ref="C120:K120"/>
    <mergeCell ref="C107:E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C105:E105"/>
    <mergeCell ref="C106:N106"/>
    <mergeCell ref="C95:E95"/>
    <mergeCell ref="C96:E96"/>
    <mergeCell ref="C97:N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N88"/>
    <mergeCell ref="C77:E77"/>
    <mergeCell ref="C78:E78"/>
    <mergeCell ref="C79:N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N70"/>
    <mergeCell ref="A59:N59"/>
    <mergeCell ref="C60:E60"/>
    <mergeCell ref="C61:N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N51"/>
    <mergeCell ref="C52:E52"/>
    <mergeCell ref="C41:E41"/>
    <mergeCell ref="C42:N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9"/>
  <sheetViews>
    <sheetView topLeftCell="A136" workbookViewId="0">
      <selection activeCell="A20" sqref="A20:N20"/>
    </sheetView>
  </sheetViews>
  <sheetFormatPr defaultColWidth="9.140625" defaultRowHeight="11.25" x14ac:dyDescent="0.2"/>
  <cols>
    <col min="1" max="1" width="8.140625" style="277" customWidth="1"/>
    <col min="2" max="2" width="20.140625" style="277" customWidth="1"/>
    <col min="3" max="4" width="10.42578125" style="277" customWidth="1"/>
    <col min="5" max="5" width="13.28515625" style="277" customWidth="1"/>
    <col min="6" max="6" width="8.5703125" style="277" customWidth="1"/>
    <col min="7" max="7" width="7.85546875" style="277" customWidth="1"/>
    <col min="8" max="8" width="8.42578125" style="277" customWidth="1"/>
    <col min="9" max="9" width="8.7109375" style="277" customWidth="1"/>
    <col min="10" max="10" width="8.140625" style="277" customWidth="1"/>
    <col min="11" max="11" width="8.5703125" style="277" customWidth="1"/>
    <col min="12" max="12" width="10" style="277" customWidth="1"/>
    <col min="13" max="13" width="6" style="277" customWidth="1"/>
    <col min="14" max="14" width="9.7109375" style="277" customWidth="1"/>
    <col min="15" max="15" width="9.140625" style="277" customWidth="1"/>
    <col min="16" max="16" width="49.140625" style="282" hidden="1" customWidth="1"/>
    <col min="17" max="17" width="42.42578125" style="282" hidden="1" customWidth="1"/>
    <col min="18" max="18" width="99.7109375" style="282" hidden="1" customWidth="1"/>
    <col min="19" max="23" width="138.42578125" style="282" hidden="1" customWidth="1"/>
    <col min="24" max="24" width="34.140625" style="282" hidden="1" customWidth="1"/>
    <col min="25" max="25" width="110.140625" style="282" hidden="1" customWidth="1"/>
    <col min="26" max="29" width="34.140625" style="282" hidden="1" customWidth="1"/>
    <col min="30" max="30" width="110.140625" style="282" hidden="1" customWidth="1"/>
    <col min="31" max="34" width="84.42578125" style="282" hidden="1" customWidth="1"/>
    <col min="35" max="16384" width="9.140625" style="277"/>
  </cols>
  <sheetData>
    <row r="1" spans="1:20" s="277" customFormat="1" x14ac:dyDescent="0.2">
      <c r="N1" s="278" t="s">
        <v>229</v>
      </c>
    </row>
    <row r="2" spans="1:20" s="277" customFormat="1" x14ac:dyDescent="0.2">
      <c r="N2" s="278" t="s">
        <v>230</v>
      </c>
    </row>
    <row r="3" spans="1:20" s="277" customFormat="1" ht="8.25" customHeight="1" x14ac:dyDescent="0.2">
      <c r="N3" s="278"/>
    </row>
    <row r="4" spans="1:20" s="277" customFormat="1" ht="14.25" customHeight="1" x14ac:dyDescent="0.2">
      <c r="A4" s="279" t="s">
        <v>231</v>
      </c>
      <c r="B4" s="279"/>
      <c r="C4" s="279"/>
      <c r="D4" s="280"/>
      <c r="K4" s="279" t="s">
        <v>232</v>
      </c>
      <c r="L4" s="279"/>
      <c r="M4" s="279"/>
      <c r="N4" s="279"/>
    </row>
    <row r="5" spans="1:20" s="277" customFormat="1" ht="12" customHeight="1" x14ac:dyDescent="0.2">
      <c r="A5" s="281"/>
      <c r="B5" s="281"/>
      <c r="C5" s="281"/>
      <c r="D5" s="281"/>
      <c r="E5" s="282"/>
      <c r="J5" s="283"/>
      <c r="K5" s="283"/>
      <c r="L5" s="283"/>
      <c r="M5" s="283"/>
      <c r="N5" s="283"/>
    </row>
    <row r="6" spans="1:20" s="277" customFormat="1" x14ac:dyDescent="0.2">
      <c r="A6" s="284"/>
      <c r="B6" s="284"/>
      <c r="C6" s="284"/>
      <c r="D6" s="284"/>
      <c r="J6" s="284"/>
      <c r="K6" s="284"/>
      <c r="L6" s="284"/>
      <c r="M6" s="284"/>
      <c r="N6" s="284"/>
      <c r="P6" s="282" t="s">
        <v>233</v>
      </c>
      <c r="Q6" s="282" t="s">
        <v>233</v>
      </c>
    </row>
    <row r="7" spans="1:20" s="277" customFormat="1" ht="17.25" customHeight="1" x14ac:dyDescent="0.2">
      <c r="A7" s="285"/>
      <c r="B7" s="286"/>
      <c r="C7" s="282"/>
      <c r="D7" s="282"/>
      <c r="J7" s="285"/>
      <c r="K7" s="285"/>
      <c r="L7" s="285"/>
      <c r="M7" s="285"/>
      <c r="N7" s="286"/>
    </row>
    <row r="8" spans="1:20" s="277" customFormat="1" ht="16.5" customHeight="1" x14ac:dyDescent="0.2">
      <c r="A8" s="277" t="s">
        <v>747</v>
      </c>
      <c r="B8" s="287"/>
      <c r="C8" s="287"/>
      <c r="D8" s="287"/>
      <c r="L8" s="287"/>
      <c r="M8" s="287"/>
      <c r="N8" s="278" t="s">
        <v>747</v>
      </c>
    </row>
    <row r="9" spans="1:20" s="277" customFormat="1" ht="15.75" customHeight="1" x14ac:dyDescent="0.2">
      <c r="F9" s="288"/>
    </row>
    <row r="10" spans="1:20" s="277" customFormat="1" ht="45" x14ac:dyDescent="0.2">
      <c r="A10" s="289" t="s">
        <v>235</v>
      </c>
      <c r="B10" s="287"/>
      <c r="D10" s="284" t="s">
        <v>236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R10" s="282" t="s">
        <v>236</v>
      </c>
    </row>
    <row r="11" spans="1:20" s="277" customFormat="1" ht="15" customHeight="1" x14ac:dyDescent="0.2">
      <c r="A11" s="290" t="s">
        <v>237</v>
      </c>
      <c r="D11" s="285" t="s">
        <v>238</v>
      </c>
      <c r="E11" s="285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20" s="277" customFormat="1" ht="8.25" customHeight="1" x14ac:dyDescent="0.2">
      <c r="A12" s="290"/>
      <c r="F12" s="287"/>
      <c r="G12" s="287"/>
      <c r="H12" s="287"/>
      <c r="I12" s="287"/>
      <c r="J12" s="287"/>
      <c r="K12" s="287"/>
      <c r="L12" s="287"/>
      <c r="M12" s="287"/>
      <c r="N12" s="287"/>
    </row>
    <row r="13" spans="1:20" s="277" customFormat="1" x14ac:dyDescent="0.2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S13" s="282" t="s">
        <v>233</v>
      </c>
    </row>
    <row r="14" spans="1:20" s="277" customFormat="1" x14ac:dyDescent="0.2">
      <c r="A14" s="293" t="s">
        <v>9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</row>
    <row r="15" spans="1:20" s="277" customFormat="1" ht="8.25" customHeight="1" x14ac:dyDescent="0.2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</row>
    <row r="16" spans="1:20" s="277" customFormat="1" ht="26.25" customHeight="1" x14ac:dyDescent="0.2">
      <c r="A16" s="295" t="s">
        <v>239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T16" s="282" t="s">
        <v>233</v>
      </c>
    </row>
    <row r="17" spans="1:21" s="277" customFormat="1" x14ac:dyDescent="0.2">
      <c r="A17" s="293" t="s">
        <v>240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21" s="277" customFormat="1" ht="24" customHeight="1" x14ac:dyDescent="0.25">
      <c r="A18" s="296" t="s">
        <v>805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</row>
    <row r="19" spans="1:21" s="277" customFormat="1" ht="8.25" customHeigh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</row>
    <row r="20" spans="1:21" s="277" customFormat="1" x14ac:dyDescent="0.2">
      <c r="A20" s="298" t="s">
        <v>806</v>
      </c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U20" s="282" t="s">
        <v>807</v>
      </c>
    </row>
    <row r="21" spans="1:21" s="277" customFormat="1" ht="13.5" customHeight="1" x14ac:dyDescent="0.2">
      <c r="A21" s="293" t="s">
        <v>244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</row>
    <row r="22" spans="1:21" s="277" customFormat="1" ht="15" customHeight="1" x14ac:dyDescent="0.2">
      <c r="A22" s="277" t="s">
        <v>245</v>
      </c>
      <c r="B22" s="299" t="s">
        <v>246</v>
      </c>
      <c r="C22" s="277" t="s">
        <v>247</v>
      </c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21" s="277" customFormat="1" ht="18" customHeight="1" x14ac:dyDescent="0.2">
      <c r="A23" s="277" t="s">
        <v>248</v>
      </c>
      <c r="B23" s="300"/>
      <c r="C23" s="300"/>
      <c r="D23" s="300"/>
      <c r="E23" s="300"/>
      <c r="F23" s="300"/>
      <c r="G23" s="282"/>
      <c r="H23" s="282"/>
      <c r="I23" s="282"/>
      <c r="J23" s="282"/>
      <c r="K23" s="282"/>
      <c r="L23" s="282"/>
      <c r="M23" s="282"/>
      <c r="N23" s="282"/>
    </row>
    <row r="24" spans="1:21" s="277" customFormat="1" x14ac:dyDescent="0.2">
      <c r="B24" s="301" t="s">
        <v>249</v>
      </c>
      <c r="C24" s="301"/>
      <c r="D24" s="301"/>
      <c r="E24" s="301"/>
      <c r="F24" s="301"/>
      <c r="G24" s="302"/>
      <c r="H24" s="302"/>
      <c r="I24" s="302"/>
      <c r="J24" s="302"/>
      <c r="K24" s="302"/>
      <c r="L24" s="302"/>
      <c r="M24" s="303"/>
      <c r="N24" s="302"/>
    </row>
    <row r="25" spans="1:21" s="277" customFormat="1" ht="9.75" customHeight="1" x14ac:dyDescent="0.2"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21" s="277" customFormat="1" x14ac:dyDescent="0.2">
      <c r="A26" s="305" t="s">
        <v>250</v>
      </c>
      <c r="D26" s="306" t="s">
        <v>251</v>
      </c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21" s="277" customFormat="1" ht="9.75" customHeight="1" x14ac:dyDescent="0.2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21" s="277" customFormat="1" ht="12.75" customHeight="1" x14ac:dyDescent="0.2">
      <c r="A28" s="305" t="s">
        <v>252</v>
      </c>
      <c r="C28" s="308">
        <v>2298.96</v>
      </c>
      <c r="D28" s="309" t="s">
        <v>808</v>
      </c>
      <c r="E28" s="290" t="s">
        <v>254</v>
      </c>
      <c r="L28" s="310"/>
      <c r="M28" s="310"/>
    </row>
    <row r="29" spans="1:21" s="277" customFormat="1" ht="12.75" customHeight="1" x14ac:dyDescent="0.2">
      <c r="B29" s="277" t="s">
        <v>255</v>
      </c>
      <c r="C29" s="311"/>
      <c r="D29" s="312"/>
      <c r="E29" s="290"/>
    </row>
    <row r="30" spans="1:21" s="277" customFormat="1" ht="12.75" customHeight="1" x14ac:dyDescent="0.2">
      <c r="B30" s="277" t="s">
        <v>119</v>
      </c>
      <c r="C30" s="308">
        <v>0</v>
      </c>
      <c r="D30" s="309" t="s">
        <v>256</v>
      </c>
      <c r="E30" s="290" t="s">
        <v>254</v>
      </c>
      <c r="G30" s="277" t="s">
        <v>257</v>
      </c>
      <c r="L30" s="308">
        <v>936.64</v>
      </c>
      <c r="M30" s="309" t="s">
        <v>809</v>
      </c>
      <c r="N30" s="290" t="s">
        <v>254</v>
      </c>
    </row>
    <row r="31" spans="1:21" s="277" customFormat="1" ht="12.75" customHeight="1" x14ac:dyDescent="0.2">
      <c r="B31" s="277" t="s">
        <v>16</v>
      </c>
      <c r="C31" s="308">
        <v>0</v>
      </c>
      <c r="D31" s="313" t="s">
        <v>256</v>
      </c>
      <c r="E31" s="290" t="s">
        <v>254</v>
      </c>
      <c r="G31" s="277" t="s">
        <v>260</v>
      </c>
      <c r="L31" s="314"/>
      <c r="M31" s="314">
        <v>2988.76</v>
      </c>
      <c r="N31" s="290" t="s">
        <v>261</v>
      </c>
    </row>
    <row r="32" spans="1:21" s="277" customFormat="1" ht="12.75" customHeight="1" x14ac:dyDescent="0.2">
      <c r="B32" s="277" t="s">
        <v>262</v>
      </c>
      <c r="C32" s="308">
        <v>0</v>
      </c>
      <c r="D32" s="313" t="s">
        <v>256</v>
      </c>
      <c r="E32" s="290" t="s">
        <v>254</v>
      </c>
      <c r="G32" s="277" t="s">
        <v>264</v>
      </c>
      <c r="L32" s="314"/>
      <c r="M32" s="314"/>
      <c r="N32" s="290" t="s">
        <v>261</v>
      </c>
    </row>
    <row r="33" spans="1:28" s="277" customFormat="1" ht="12.75" customHeight="1" x14ac:dyDescent="0.2">
      <c r="B33" s="277" t="s">
        <v>265</v>
      </c>
      <c r="C33" s="308">
        <v>1966.95</v>
      </c>
      <c r="D33" s="309" t="s">
        <v>810</v>
      </c>
      <c r="E33" s="290" t="s">
        <v>254</v>
      </c>
      <c r="G33" s="277" t="s">
        <v>266</v>
      </c>
      <c r="L33" s="315"/>
      <c r="M33" s="315"/>
    </row>
    <row r="34" spans="1:28" s="277" customFormat="1" ht="9.75" customHeight="1" x14ac:dyDescent="0.2">
      <c r="A34" s="316"/>
    </row>
    <row r="35" spans="1:28" s="277" customFormat="1" ht="36" customHeight="1" x14ac:dyDescent="0.2">
      <c r="A35" s="317" t="s">
        <v>65</v>
      </c>
      <c r="B35" s="317" t="s">
        <v>267</v>
      </c>
      <c r="C35" s="317" t="s">
        <v>116</v>
      </c>
      <c r="D35" s="317"/>
      <c r="E35" s="317"/>
      <c r="F35" s="317" t="s">
        <v>268</v>
      </c>
      <c r="G35" s="317" t="s">
        <v>269</v>
      </c>
      <c r="H35" s="317"/>
      <c r="I35" s="317"/>
      <c r="J35" s="317" t="s">
        <v>270</v>
      </c>
      <c r="K35" s="317"/>
      <c r="L35" s="317"/>
      <c r="M35" s="317" t="s">
        <v>271</v>
      </c>
      <c r="N35" s="317" t="s">
        <v>272</v>
      </c>
    </row>
    <row r="36" spans="1:28" s="277" customFormat="1" ht="36.7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28" s="277" customFormat="1" ht="45" x14ac:dyDescent="0.2">
      <c r="A37" s="317"/>
      <c r="B37" s="317"/>
      <c r="C37" s="317"/>
      <c r="D37" s="317"/>
      <c r="E37" s="317"/>
      <c r="F37" s="317"/>
      <c r="G37" s="318" t="s">
        <v>273</v>
      </c>
      <c r="H37" s="318" t="s">
        <v>274</v>
      </c>
      <c r="I37" s="318" t="s">
        <v>275</v>
      </c>
      <c r="J37" s="318" t="s">
        <v>273</v>
      </c>
      <c r="K37" s="318" t="s">
        <v>274</v>
      </c>
      <c r="L37" s="318" t="s">
        <v>121</v>
      </c>
      <c r="M37" s="317"/>
      <c r="N37" s="317"/>
    </row>
    <row r="38" spans="1:28" s="277" customFormat="1" x14ac:dyDescent="0.2">
      <c r="A38" s="319">
        <v>1</v>
      </c>
      <c r="B38" s="319">
        <v>2</v>
      </c>
      <c r="C38" s="320">
        <v>3</v>
      </c>
      <c r="D38" s="320"/>
      <c r="E38" s="320"/>
      <c r="F38" s="319">
        <v>4</v>
      </c>
      <c r="G38" s="319">
        <v>5</v>
      </c>
      <c r="H38" s="319">
        <v>6</v>
      </c>
      <c r="I38" s="319">
        <v>7</v>
      </c>
      <c r="J38" s="319">
        <v>8</v>
      </c>
      <c r="K38" s="319">
        <v>9</v>
      </c>
      <c r="L38" s="319">
        <v>10</v>
      </c>
      <c r="M38" s="319">
        <v>11</v>
      </c>
      <c r="N38" s="319">
        <v>12</v>
      </c>
    </row>
    <row r="39" spans="1:28" s="277" customFormat="1" ht="12" x14ac:dyDescent="0.2">
      <c r="A39" s="321" t="s">
        <v>754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3"/>
      <c r="V39" s="324" t="s">
        <v>754</v>
      </c>
    </row>
    <row r="40" spans="1:28" s="277" customFormat="1" ht="12" x14ac:dyDescent="0.2">
      <c r="A40" s="325" t="s">
        <v>811</v>
      </c>
      <c r="B40" s="326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7"/>
      <c r="V40" s="324"/>
      <c r="W40" s="328" t="s">
        <v>811</v>
      </c>
    </row>
    <row r="41" spans="1:28" s="277" customFormat="1" ht="56.25" x14ac:dyDescent="0.2">
      <c r="A41" s="329" t="s">
        <v>278</v>
      </c>
      <c r="B41" s="330" t="s">
        <v>812</v>
      </c>
      <c r="C41" s="331" t="s">
        <v>813</v>
      </c>
      <c r="D41" s="331"/>
      <c r="E41" s="331"/>
      <c r="F41" s="332" t="s">
        <v>281</v>
      </c>
      <c r="G41" s="332"/>
      <c r="H41" s="332"/>
      <c r="I41" s="332" t="s">
        <v>285</v>
      </c>
      <c r="J41" s="333"/>
      <c r="K41" s="332"/>
      <c r="L41" s="333"/>
      <c r="M41" s="332"/>
      <c r="N41" s="334"/>
      <c r="V41" s="324"/>
      <c r="W41" s="328"/>
      <c r="X41" s="328" t="s">
        <v>813</v>
      </c>
    </row>
    <row r="42" spans="1:28" s="277" customFormat="1" ht="45" x14ac:dyDescent="0.2">
      <c r="A42" s="368"/>
      <c r="B42" s="336" t="s">
        <v>759</v>
      </c>
      <c r="C42" s="284" t="s">
        <v>760</v>
      </c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348"/>
      <c r="V42" s="324"/>
      <c r="W42" s="328"/>
      <c r="X42" s="328"/>
      <c r="Y42" s="282" t="s">
        <v>760</v>
      </c>
    </row>
    <row r="43" spans="1:28" s="277" customFormat="1" ht="12" x14ac:dyDescent="0.2">
      <c r="A43" s="335"/>
      <c r="B43" s="336" t="s">
        <v>278</v>
      </c>
      <c r="C43" s="284" t="s">
        <v>126</v>
      </c>
      <c r="D43" s="284"/>
      <c r="E43" s="284"/>
      <c r="F43" s="337"/>
      <c r="G43" s="337"/>
      <c r="H43" s="337"/>
      <c r="I43" s="337"/>
      <c r="J43" s="338">
        <v>16.91</v>
      </c>
      <c r="K43" s="337" t="s">
        <v>761</v>
      </c>
      <c r="L43" s="338">
        <v>65.95</v>
      </c>
      <c r="M43" s="337" t="s">
        <v>282</v>
      </c>
      <c r="N43" s="339">
        <v>1430</v>
      </c>
      <c r="V43" s="324"/>
      <c r="W43" s="328"/>
      <c r="X43" s="328"/>
      <c r="Z43" s="282" t="s">
        <v>126</v>
      </c>
    </row>
    <row r="44" spans="1:28" s="277" customFormat="1" ht="12" x14ac:dyDescent="0.2">
      <c r="A44" s="335"/>
      <c r="B44" s="336"/>
      <c r="C44" s="284" t="s">
        <v>290</v>
      </c>
      <c r="D44" s="284"/>
      <c r="E44" s="284"/>
      <c r="F44" s="337" t="s">
        <v>291</v>
      </c>
      <c r="G44" s="337" t="s">
        <v>814</v>
      </c>
      <c r="H44" s="337" t="s">
        <v>761</v>
      </c>
      <c r="I44" s="337" t="s">
        <v>815</v>
      </c>
      <c r="J44" s="338"/>
      <c r="K44" s="337"/>
      <c r="L44" s="338"/>
      <c r="M44" s="337"/>
      <c r="N44" s="339"/>
      <c r="V44" s="324"/>
      <c r="W44" s="328"/>
      <c r="X44" s="328"/>
      <c r="AA44" s="282" t="s">
        <v>290</v>
      </c>
    </row>
    <row r="45" spans="1:28" s="277" customFormat="1" ht="12" x14ac:dyDescent="0.2">
      <c r="A45" s="335"/>
      <c r="B45" s="336"/>
      <c r="C45" s="340" t="s">
        <v>295</v>
      </c>
      <c r="D45" s="340"/>
      <c r="E45" s="340"/>
      <c r="F45" s="341"/>
      <c r="G45" s="341"/>
      <c r="H45" s="341"/>
      <c r="I45" s="341"/>
      <c r="J45" s="342">
        <v>16.91</v>
      </c>
      <c r="K45" s="341"/>
      <c r="L45" s="342">
        <v>65.95</v>
      </c>
      <c r="M45" s="341"/>
      <c r="N45" s="343"/>
      <c r="V45" s="324"/>
      <c r="W45" s="328"/>
      <c r="X45" s="328"/>
      <c r="AB45" s="282" t="s">
        <v>295</v>
      </c>
    </row>
    <row r="46" spans="1:28" s="277" customFormat="1" ht="12" x14ac:dyDescent="0.2">
      <c r="A46" s="335"/>
      <c r="B46" s="336"/>
      <c r="C46" s="284" t="s">
        <v>296</v>
      </c>
      <c r="D46" s="284"/>
      <c r="E46" s="284"/>
      <c r="F46" s="337"/>
      <c r="G46" s="337"/>
      <c r="H46" s="337"/>
      <c r="I46" s="337"/>
      <c r="J46" s="338"/>
      <c r="K46" s="337"/>
      <c r="L46" s="338">
        <v>65.95</v>
      </c>
      <c r="M46" s="337"/>
      <c r="N46" s="339">
        <v>1430</v>
      </c>
      <c r="V46" s="324"/>
      <c r="W46" s="328"/>
      <c r="X46" s="328"/>
      <c r="AA46" s="282" t="s">
        <v>296</v>
      </c>
    </row>
    <row r="47" spans="1:28" s="277" customFormat="1" ht="33.75" x14ac:dyDescent="0.2">
      <c r="A47" s="335"/>
      <c r="B47" s="336" t="s">
        <v>764</v>
      </c>
      <c r="C47" s="284" t="s">
        <v>765</v>
      </c>
      <c r="D47" s="284"/>
      <c r="E47" s="284"/>
      <c r="F47" s="337" t="s">
        <v>299</v>
      </c>
      <c r="G47" s="337" t="s">
        <v>766</v>
      </c>
      <c r="H47" s="337"/>
      <c r="I47" s="337" t="s">
        <v>766</v>
      </c>
      <c r="J47" s="338"/>
      <c r="K47" s="337"/>
      <c r="L47" s="338">
        <v>48.8</v>
      </c>
      <c r="M47" s="337"/>
      <c r="N47" s="339">
        <v>1058</v>
      </c>
      <c r="V47" s="324"/>
      <c r="W47" s="328"/>
      <c r="X47" s="328"/>
      <c r="AA47" s="282" t="s">
        <v>765</v>
      </c>
    </row>
    <row r="48" spans="1:28" s="277" customFormat="1" ht="33.75" x14ac:dyDescent="0.2">
      <c r="A48" s="335"/>
      <c r="B48" s="336" t="s">
        <v>767</v>
      </c>
      <c r="C48" s="284" t="s">
        <v>768</v>
      </c>
      <c r="D48" s="284"/>
      <c r="E48" s="284"/>
      <c r="F48" s="337" t="s">
        <v>299</v>
      </c>
      <c r="G48" s="337" t="s">
        <v>655</v>
      </c>
      <c r="H48" s="337"/>
      <c r="I48" s="337" t="s">
        <v>655</v>
      </c>
      <c r="J48" s="338"/>
      <c r="K48" s="337"/>
      <c r="L48" s="338">
        <v>23.74</v>
      </c>
      <c r="M48" s="337"/>
      <c r="N48" s="339">
        <v>515</v>
      </c>
      <c r="V48" s="324"/>
      <c r="W48" s="328"/>
      <c r="X48" s="328"/>
      <c r="AA48" s="282" t="s">
        <v>768</v>
      </c>
    </row>
    <row r="49" spans="1:29" s="277" customFormat="1" ht="12" x14ac:dyDescent="0.2">
      <c r="A49" s="344"/>
      <c r="B49" s="345"/>
      <c r="C49" s="331" t="s">
        <v>304</v>
      </c>
      <c r="D49" s="331"/>
      <c r="E49" s="331"/>
      <c r="F49" s="332"/>
      <c r="G49" s="332"/>
      <c r="H49" s="332"/>
      <c r="I49" s="332"/>
      <c r="J49" s="333"/>
      <c r="K49" s="332"/>
      <c r="L49" s="333">
        <v>138.49</v>
      </c>
      <c r="M49" s="341"/>
      <c r="N49" s="334">
        <v>3003</v>
      </c>
      <c r="V49" s="324"/>
      <c r="W49" s="328"/>
      <c r="X49" s="328"/>
      <c r="AC49" s="328" t="s">
        <v>304</v>
      </c>
    </row>
    <row r="50" spans="1:29" s="277" customFormat="1" ht="22.5" x14ac:dyDescent="0.2">
      <c r="A50" s="329" t="s">
        <v>283</v>
      </c>
      <c r="B50" s="330" t="s">
        <v>816</v>
      </c>
      <c r="C50" s="331" t="s">
        <v>817</v>
      </c>
      <c r="D50" s="331"/>
      <c r="E50" s="331"/>
      <c r="F50" s="332" t="s">
        <v>281</v>
      </c>
      <c r="G50" s="332"/>
      <c r="H50" s="332"/>
      <c r="I50" s="332" t="s">
        <v>285</v>
      </c>
      <c r="J50" s="333"/>
      <c r="K50" s="332"/>
      <c r="L50" s="333"/>
      <c r="M50" s="332"/>
      <c r="N50" s="334"/>
      <c r="V50" s="324"/>
      <c r="W50" s="328"/>
      <c r="X50" s="328" t="s">
        <v>817</v>
      </c>
      <c r="AC50" s="328"/>
    </row>
    <row r="51" spans="1:29" s="277" customFormat="1" ht="45" x14ac:dyDescent="0.2">
      <c r="A51" s="368"/>
      <c r="B51" s="336" t="s">
        <v>759</v>
      </c>
      <c r="C51" s="284" t="s">
        <v>760</v>
      </c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348"/>
      <c r="V51" s="324"/>
      <c r="W51" s="328"/>
      <c r="X51" s="328"/>
      <c r="Y51" s="282" t="s">
        <v>760</v>
      </c>
      <c r="AC51" s="328"/>
    </row>
    <row r="52" spans="1:29" s="277" customFormat="1" ht="12" x14ac:dyDescent="0.2">
      <c r="A52" s="335"/>
      <c r="B52" s="336" t="s">
        <v>278</v>
      </c>
      <c r="C52" s="284" t="s">
        <v>126</v>
      </c>
      <c r="D52" s="284"/>
      <c r="E52" s="284"/>
      <c r="F52" s="337"/>
      <c r="G52" s="337"/>
      <c r="H52" s="337"/>
      <c r="I52" s="337"/>
      <c r="J52" s="338">
        <v>12.81</v>
      </c>
      <c r="K52" s="337" t="s">
        <v>761</v>
      </c>
      <c r="L52" s="338">
        <v>49.96</v>
      </c>
      <c r="M52" s="337" t="s">
        <v>282</v>
      </c>
      <c r="N52" s="339">
        <v>1084</v>
      </c>
      <c r="V52" s="324"/>
      <c r="W52" s="328"/>
      <c r="X52" s="328"/>
      <c r="Z52" s="282" t="s">
        <v>126</v>
      </c>
      <c r="AC52" s="328"/>
    </row>
    <row r="53" spans="1:29" s="277" customFormat="1" ht="12" x14ac:dyDescent="0.2">
      <c r="A53" s="335"/>
      <c r="B53" s="336"/>
      <c r="C53" s="284" t="s">
        <v>290</v>
      </c>
      <c r="D53" s="284"/>
      <c r="E53" s="284"/>
      <c r="F53" s="337" t="s">
        <v>291</v>
      </c>
      <c r="G53" s="337" t="s">
        <v>278</v>
      </c>
      <c r="H53" s="337" t="s">
        <v>761</v>
      </c>
      <c r="I53" s="337" t="s">
        <v>781</v>
      </c>
      <c r="J53" s="338"/>
      <c r="K53" s="337"/>
      <c r="L53" s="338"/>
      <c r="M53" s="337"/>
      <c r="N53" s="339"/>
      <c r="V53" s="324"/>
      <c r="W53" s="328"/>
      <c r="X53" s="328"/>
      <c r="AA53" s="282" t="s">
        <v>290</v>
      </c>
      <c r="AC53" s="328"/>
    </row>
    <row r="54" spans="1:29" s="277" customFormat="1" ht="12" x14ac:dyDescent="0.2">
      <c r="A54" s="335"/>
      <c r="B54" s="336"/>
      <c r="C54" s="340" t="s">
        <v>295</v>
      </c>
      <c r="D54" s="340"/>
      <c r="E54" s="340"/>
      <c r="F54" s="341"/>
      <c r="G54" s="341"/>
      <c r="H54" s="341"/>
      <c r="I54" s="341"/>
      <c r="J54" s="342">
        <v>12.81</v>
      </c>
      <c r="K54" s="341"/>
      <c r="L54" s="342">
        <v>49.96</v>
      </c>
      <c r="M54" s="341"/>
      <c r="N54" s="343"/>
      <c r="V54" s="324"/>
      <c r="W54" s="328"/>
      <c r="X54" s="328"/>
      <c r="AB54" s="282" t="s">
        <v>295</v>
      </c>
      <c r="AC54" s="328"/>
    </row>
    <row r="55" spans="1:29" s="277" customFormat="1" ht="12" x14ac:dyDescent="0.2">
      <c r="A55" s="335"/>
      <c r="B55" s="336"/>
      <c r="C55" s="284" t="s">
        <v>296</v>
      </c>
      <c r="D55" s="284"/>
      <c r="E55" s="284"/>
      <c r="F55" s="337"/>
      <c r="G55" s="337"/>
      <c r="H55" s="337"/>
      <c r="I55" s="337"/>
      <c r="J55" s="338"/>
      <c r="K55" s="337"/>
      <c r="L55" s="338">
        <v>49.96</v>
      </c>
      <c r="M55" s="337"/>
      <c r="N55" s="339">
        <v>1084</v>
      </c>
      <c r="V55" s="324"/>
      <c r="W55" s="328"/>
      <c r="X55" s="328"/>
      <c r="AA55" s="282" t="s">
        <v>296</v>
      </c>
      <c r="AC55" s="328"/>
    </row>
    <row r="56" spans="1:29" s="277" customFormat="1" ht="33.75" x14ac:dyDescent="0.2">
      <c r="A56" s="335"/>
      <c r="B56" s="336" t="s">
        <v>764</v>
      </c>
      <c r="C56" s="284" t="s">
        <v>765</v>
      </c>
      <c r="D56" s="284"/>
      <c r="E56" s="284"/>
      <c r="F56" s="337" t="s">
        <v>299</v>
      </c>
      <c r="G56" s="337" t="s">
        <v>766</v>
      </c>
      <c r="H56" s="337"/>
      <c r="I56" s="337" t="s">
        <v>766</v>
      </c>
      <c r="J56" s="338"/>
      <c r="K56" s="337"/>
      <c r="L56" s="338">
        <v>36.97</v>
      </c>
      <c r="M56" s="337"/>
      <c r="N56" s="339">
        <v>802</v>
      </c>
      <c r="V56" s="324"/>
      <c r="W56" s="328"/>
      <c r="X56" s="328"/>
      <c r="AA56" s="282" t="s">
        <v>765</v>
      </c>
      <c r="AC56" s="328"/>
    </row>
    <row r="57" spans="1:29" s="277" customFormat="1" ht="33.75" x14ac:dyDescent="0.2">
      <c r="A57" s="335"/>
      <c r="B57" s="336" t="s">
        <v>767</v>
      </c>
      <c r="C57" s="284" t="s">
        <v>768</v>
      </c>
      <c r="D57" s="284"/>
      <c r="E57" s="284"/>
      <c r="F57" s="337" t="s">
        <v>299</v>
      </c>
      <c r="G57" s="337" t="s">
        <v>655</v>
      </c>
      <c r="H57" s="337"/>
      <c r="I57" s="337" t="s">
        <v>655</v>
      </c>
      <c r="J57" s="338"/>
      <c r="K57" s="337"/>
      <c r="L57" s="338">
        <v>17.989999999999998</v>
      </c>
      <c r="M57" s="337"/>
      <c r="N57" s="339">
        <v>390</v>
      </c>
      <c r="V57" s="324"/>
      <c r="W57" s="328"/>
      <c r="X57" s="328"/>
      <c r="AA57" s="282" t="s">
        <v>768</v>
      </c>
      <c r="AC57" s="328"/>
    </row>
    <row r="58" spans="1:29" s="277" customFormat="1" ht="12" x14ac:dyDescent="0.2">
      <c r="A58" s="344"/>
      <c r="B58" s="345"/>
      <c r="C58" s="331" t="s">
        <v>304</v>
      </c>
      <c r="D58" s="331"/>
      <c r="E58" s="331"/>
      <c r="F58" s="332"/>
      <c r="G58" s="332"/>
      <c r="H58" s="332"/>
      <c r="I58" s="332"/>
      <c r="J58" s="333"/>
      <c r="K58" s="332"/>
      <c r="L58" s="333">
        <v>104.92</v>
      </c>
      <c r="M58" s="341"/>
      <c r="N58" s="334">
        <v>2276</v>
      </c>
      <c r="V58" s="324"/>
      <c r="W58" s="328"/>
      <c r="X58" s="328"/>
      <c r="AC58" s="328" t="s">
        <v>304</v>
      </c>
    </row>
    <row r="59" spans="1:29" s="277" customFormat="1" ht="22.5" x14ac:dyDescent="0.2">
      <c r="A59" s="329" t="s">
        <v>285</v>
      </c>
      <c r="B59" s="330" t="s">
        <v>818</v>
      </c>
      <c r="C59" s="331" t="s">
        <v>819</v>
      </c>
      <c r="D59" s="331"/>
      <c r="E59" s="331"/>
      <c r="F59" s="332" t="s">
        <v>820</v>
      </c>
      <c r="G59" s="332"/>
      <c r="H59" s="332"/>
      <c r="I59" s="332" t="s">
        <v>285</v>
      </c>
      <c r="J59" s="333"/>
      <c r="K59" s="332"/>
      <c r="L59" s="333"/>
      <c r="M59" s="332"/>
      <c r="N59" s="334"/>
      <c r="V59" s="324"/>
      <c r="W59" s="328"/>
      <c r="X59" s="328" t="s">
        <v>819</v>
      </c>
      <c r="AC59" s="328"/>
    </row>
    <row r="60" spans="1:29" s="277" customFormat="1" ht="45" x14ac:dyDescent="0.2">
      <c r="A60" s="368"/>
      <c r="B60" s="336" t="s">
        <v>759</v>
      </c>
      <c r="C60" s="284" t="s">
        <v>760</v>
      </c>
      <c r="D60" s="284"/>
      <c r="E60" s="284"/>
      <c r="F60" s="284"/>
      <c r="G60" s="284"/>
      <c r="H60" s="284"/>
      <c r="I60" s="284"/>
      <c r="J60" s="284"/>
      <c r="K60" s="284"/>
      <c r="L60" s="284"/>
      <c r="M60" s="284"/>
      <c r="N60" s="348"/>
      <c r="V60" s="324"/>
      <c r="W60" s="328"/>
      <c r="X60" s="328"/>
      <c r="Y60" s="282" t="s">
        <v>760</v>
      </c>
      <c r="AC60" s="328"/>
    </row>
    <row r="61" spans="1:29" s="277" customFormat="1" ht="12" x14ac:dyDescent="0.2">
      <c r="A61" s="335"/>
      <c r="B61" s="336" t="s">
        <v>278</v>
      </c>
      <c r="C61" s="284" t="s">
        <v>126</v>
      </c>
      <c r="D61" s="284"/>
      <c r="E61" s="284"/>
      <c r="F61" s="337"/>
      <c r="G61" s="337"/>
      <c r="H61" s="337"/>
      <c r="I61" s="337"/>
      <c r="J61" s="338">
        <v>32.729999999999997</v>
      </c>
      <c r="K61" s="337" t="s">
        <v>761</v>
      </c>
      <c r="L61" s="338">
        <v>127.65</v>
      </c>
      <c r="M61" s="337" t="s">
        <v>282</v>
      </c>
      <c r="N61" s="339">
        <v>2769</v>
      </c>
      <c r="V61" s="324"/>
      <c r="W61" s="328"/>
      <c r="X61" s="328"/>
      <c r="Z61" s="282" t="s">
        <v>126</v>
      </c>
      <c r="AC61" s="328"/>
    </row>
    <row r="62" spans="1:29" s="277" customFormat="1" ht="12" x14ac:dyDescent="0.2">
      <c r="A62" s="335"/>
      <c r="B62" s="336"/>
      <c r="C62" s="284" t="s">
        <v>290</v>
      </c>
      <c r="D62" s="284"/>
      <c r="E62" s="284"/>
      <c r="F62" s="337" t="s">
        <v>291</v>
      </c>
      <c r="G62" s="337" t="s">
        <v>821</v>
      </c>
      <c r="H62" s="337" t="s">
        <v>761</v>
      </c>
      <c r="I62" s="337" t="s">
        <v>822</v>
      </c>
      <c r="J62" s="338"/>
      <c r="K62" s="337"/>
      <c r="L62" s="338"/>
      <c r="M62" s="337"/>
      <c r="N62" s="339"/>
      <c r="V62" s="324"/>
      <c r="W62" s="328"/>
      <c r="X62" s="328"/>
      <c r="AA62" s="282" t="s">
        <v>290</v>
      </c>
      <c r="AC62" s="328"/>
    </row>
    <row r="63" spans="1:29" s="277" customFormat="1" ht="12" x14ac:dyDescent="0.2">
      <c r="A63" s="335"/>
      <c r="B63" s="336"/>
      <c r="C63" s="340" t="s">
        <v>295</v>
      </c>
      <c r="D63" s="340"/>
      <c r="E63" s="340"/>
      <c r="F63" s="341"/>
      <c r="G63" s="341"/>
      <c r="H63" s="341"/>
      <c r="I63" s="341"/>
      <c r="J63" s="342">
        <v>32.729999999999997</v>
      </c>
      <c r="K63" s="341"/>
      <c r="L63" s="342">
        <v>127.65</v>
      </c>
      <c r="M63" s="341"/>
      <c r="N63" s="343"/>
      <c r="V63" s="324"/>
      <c r="W63" s="328"/>
      <c r="X63" s="328"/>
      <c r="AB63" s="282" t="s">
        <v>295</v>
      </c>
      <c r="AC63" s="328"/>
    </row>
    <row r="64" spans="1:29" s="277" customFormat="1" ht="12" x14ac:dyDescent="0.2">
      <c r="A64" s="335"/>
      <c r="B64" s="336"/>
      <c r="C64" s="284" t="s">
        <v>296</v>
      </c>
      <c r="D64" s="284"/>
      <c r="E64" s="284"/>
      <c r="F64" s="337"/>
      <c r="G64" s="337"/>
      <c r="H64" s="337"/>
      <c r="I64" s="337"/>
      <c r="J64" s="338"/>
      <c r="K64" s="337"/>
      <c r="L64" s="338">
        <v>127.65</v>
      </c>
      <c r="M64" s="337"/>
      <c r="N64" s="339">
        <v>2769</v>
      </c>
      <c r="V64" s="324"/>
      <c r="W64" s="328"/>
      <c r="X64" s="328"/>
      <c r="AA64" s="282" t="s">
        <v>296</v>
      </c>
      <c r="AC64" s="328"/>
    </row>
    <row r="65" spans="1:30" s="277" customFormat="1" ht="33.75" x14ac:dyDescent="0.2">
      <c r="A65" s="335"/>
      <c r="B65" s="336" t="s">
        <v>764</v>
      </c>
      <c r="C65" s="284" t="s">
        <v>765</v>
      </c>
      <c r="D65" s="284"/>
      <c r="E65" s="284"/>
      <c r="F65" s="337" t="s">
        <v>299</v>
      </c>
      <c r="G65" s="337" t="s">
        <v>766</v>
      </c>
      <c r="H65" s="337"/>
      <c r="I65" s="337" t="s">
        <v>766</v>
      </c>
      <c r="J65" s="338"/>
      <c r="K65" s="337"/>
      <c r="L65" s="338">
        <v>94.46</v>
      </c>
      <c r="M65" s="337"/>
      <c r="N65" s="339">
        <v>2049</v>
      </c>
      <c r="V65" s="324"/>
      <c r="W65" s="328"/>
      <c r="X65" s="328"/>
      <c r="AA65" s="282" t="s">
        <v>765</v>
      </c>
      <c r="AC65" s="328"/>
    </row>
    <row r="66" spans="1:30" s="277" customFormat="1" ht="33.75" x14ac:dyDescent="0.2">
      <c r="A66" s="335"/>
      <c r="B66" s="336" t="s">
        <v>767</v>
      </c>
      <c r="C66" s="284" t="s">
        <v>768</v>
      </c>
      <c r="D66" s="284"/>
      <c r="E66" s="284"/>
      <c r="F66" s="337" t="s">
        <v>299</v>
      </c>
      <c r="G66" s="337" t="s">
        <v>655</v>
      </c>
      <c r="H66" s="337"/>
      <c r="I66" s="337" t="s">
        <v>655</v>
      </c>
      <c r="J66" s="338"/>
      <c r="K66" s="337"/>
      <c r="L66" s="338">
        <v>45.95</v>
      </c>
      <c r="M66" s="337"/>
      <c r="N66" s="339">
        <v>997</v>
      </c>
      <c r="V66" s="324"/>
      <c r="W66" s="328"/>
      <c r="X66" s="328"/>
      <c r="AA66" s="282" t="s">
        <v>768</v>
      </c>
      <c r="AC66" s="328"/>
    </row>
    <row r="67" spans="1:30" s="277" customFormat="1" ht="12" x14ac:dyDescent="0.2">
      <c r="A67" s="344"/>
      <c r="B67" s="345"/>
      <c r="C67" s="331" t="s">
        <v>304</v>
      </c>
      <c r="D67" s="331"/>
      <c r="E67" s="331"/>
      <c r="F67" s="332"/>
      <c r="G67" s="332"/>
      <c r="H67" s="332"/>
      <c r="I67" s="332"/>
      <c r="J67" s="333"/>
      <c r="K67" s="332"/>
      <c r="L67" s="333">
        <v>268.06</v>
      </c>
      <c r="M67" s="341"/>
      <c r="N67" s="334">
        <v>5815</v>
      </c>
      <c r="V67" s="324"/>
      <c r="W67" s="328"/>
      <c r="X67" s="328"/>
      <c r="AC67" s="328" t="s">
        <v>304</v>
      </c>
    </row>
    <row r="68" spans="1:30" s="277" customFormat="1" ht="33.75" x14ac:dyDescent="0.2">
      <c r="A68" s="329" t="s">
        <v>287</v>
      </c>
      <c r="B68" s="330" t="s">
        <v>823</v>
      </c>
      <c r="C68" s="331" t="s">
        <v>824</v>
      </c>
      <c r="D68" s="331"/>
      <c r="E68" s="331"/>
      <c r="F68" s="332" t="s">
        <v>825</v>
      </c>
      <c r="G68" s="332"/>
      <c r="H68" s="332"/>
      <c r="I68" s="332" t="s">
        <v>826</v>
      </c>
      <c r="J68" s="333"/>
      <c r="K68" s="332"/>
      <c r="L68" s="333"/>
      <c r="M68" s="332"/>
      <c r="N68" s="334"/>
      <c r="V68" s="324"/>
      <c r="W68" s="328"/>
      <c r="X68" s="328" t="s">
        <v>824</v>
      </c>
      <c r="AC68" s="328"/>
    </row>
    <row r="69" spans="1:30" s="277" customFormat="1" ht="12" x14ac:dyDescent="0.2">
      <c r="A69" s="346"/>
      <c r="B69" s="347"/>
      <c r="C69" s="284" t="s">
        <v>827</v>
      </c>
      <c r="D69" s="284"/>
      <c r="E69" s="284"/>
      <c r="F69" s="284"/>
      <c r="G69" s="284"/>
      <c r="H69" s="284"/>
      <c r="I69" s="284"/>
      <c r="J69" s="284"/>
      <c r="K69" s="284"/>
      <c r="L69" s="284"/>
      <c r="M69" s="284"/>
      <c r="N69" s="348"/>
      <c r="V69" s="324"/>
      <c r="W69" s="328"/>
      <c r="X69" s="328"/>
      <c r="AC69" s="328"/>
      <c r="AD69" s="282" t="s">
        <v>827</v>
      </c>
    </row>
    <row r="70" spans="1:30" s="277" customFormat="1" ht="45" x14ac:dyDescent="0.2">
      <c r="A70" s="368"/>
      <c r="B70" s="336" t="s">
        <v>759</v>
      </c>
      <c r="C70" s="284" t="s">
        <v>760</v>
      </c>
      <c r="D70" s="284"/>
      <c r="E70" s="284"/>
      <c r="F70" s="284"/>
      <c r="G70" s="284"/>
      <c r="H70" s="284"/>
      <c r="I70" s="284"/>
      <c r="J70" s="284"/>
      <c r="K70" s="284"/>
      <c r="L70" s="284"/>
      <c r="M70" s="284"/>
      <c r="N70" s="348"/>
      <c r="V70" s="324"/>
      <c r="W70" s="328"/>
      <c r="X70" s="328"/>
      <c r="Y70" s="282" t="s">
        <v>760</v>
      </c>
      <c r="AC70" s="328"/>
    </row>
    <row r="71" spans="1:30" s="277" customFormat="1" ht="12" x14ac:dyDescent="0.2">
      <c r="A71" s="335"/>
      <c r="B71" s="336" t="s">
        <v>278</v>
      </c>
      <c r="C71" s="284" t="s">
        <v>126</v>
      </c>
      <c r="D71" s="284"/>
      <c r="E71" s="284"/>
      <c r="F71" s="337"/>
      <c r="G71" s="337"/>
      <c r="H71" s="337"/>
      <c r="I71" s="337"/>
      <c r="J71" s="338">
        <v>165.95</v>
      </c>
      <c r="K71" s="337" t="s">
        <v>761</v>
      </c>
      <c r="L71" s="338">
        <v>2.16</v>
      </c>
      <c r="M71" s="337" t="s">
        <v>282</v>
      </c>
      <c r="N71" s="339">
        <v>47</v>
      </c>
      <c r="V71" s="324"/>
      <c r="W71" s="328"/>
      <c r="X71" s="328"/>
      <c r="Z71" s="282" t="s">
        <v>126</v>
      </c>
      <c r="AC71" s="328"/>
    </row>
    <row r="72" spans="1:30" s="277" customFormat="1" ht="12" x14ac:dyDescent="0.2">
      <c r="A72" s="335"/>
      <c r="B72" s="336"/>
      <c r="C72" s="284" t="s">
        <v>290</v>
      </c>
      <c r="D72" s="284"/>
      <c r="E72" s="284"/>
      <c r="F72" s="337" t="s">
        <v>291</v>
      </c>
      <c r="G72" s="337" t="s">
        <v>828</v>
      </c>
      <c r="H72" s="337" t="s">
        <v>761</v>
      </c>
      <c r="I72" s="337" t="s">
        <v>829</v>
      </c>
      <c r="J72" s="338"/>
      <c r="K72" s="337"/>
      <c r="L72" s="338"/>
      <c r="M72" s="337"/>
      <c r="N72" s="339"/>
      <c r="V72" s="324"/>
      <c r="W72" s="328"/>
      <c r="X72" s="328"/>
      <c r="AA72" s="282" t="s">
        <v>290</v>
      </c>
      <c r="AC72" s="328"/>
    </row>
    <row r="73" spans="1:30" s="277" customFormat="1" ht="12" x14ac:dyDescent="0.2">
      <c r="A73" s="335"/>
      <c r="B73" s="336"/>
      <c r="C73" s="340" t="s">
        <v>295</v>
      </c>
      <c r="D73" s="340"/>
      <c r="E73" s="340"/>
      <c r="F73" s="341"/>
      <c r="G73" s="341"/>
      <c r="H73" s="341"/>
      <c r="I73" s="341"/>
      <c r="J73" s="342">
        <v>165.95</v>
      </c>
      <c r="K73" s="341"/>
      <c r="L73" s="342">
        <v>2.16</v>
      </c>
      <c r="M73" s="341"/>
      <c r="N73" s="343"/>
      <c r="V73" s="324"/>
      <c r="W73" s="328"/>
      <c r="X73" s="328"/>
      <c r="AB73" s="282" t="s">
        <v>295</v>
      </c>
      <c r="AC73" s="328"/>
    </row>
    <row r="74" spans="1:30" s="277" customFormat="1" ht="12" x14ac:dyDescent="0.2">
      <c r="A74" s="335"/>
      <c r="B74" s="336"/>
      <c r="C74" s="284" t="s">
        <v>296</v>
      </c>
      <c r="D74" s="284"/>
      <c r="E74" s="284"/>
      <c r="F74" s="337"/>
      <c r="G74" s="337"/>
      <c r="H74" s="337"/>
      <c r="I74" s="337"/>
      <c r="J74" s="338"/>
      <c r="K74" s="337"/>
      <c r="L74" s="338">
        <v>2.16</v>
      </c>
      <c r="M74" s="337"/>
      <c r="N74" s="339">
        <v>47</v>
      </c>
      <c r="V74" s="324"/>
      <c r="W74" s="328"/>
      <c r="X74" s="328"/>
      <c r="AA74" s="282" t="s">
        <v>296</v>
      </c>
      <c r="AC74" s="328"/>
    </row>
    <row r="75" spans="1:30" s="277" customFormat="1" ht="33.75" x14ac:dyDescent="0.2">
      <c r="A75" s="335"/>
      <c r="B75" s="336" t="s">
        <v>764</v>
      </c>
      <c r="C75" s="284" t="s">
        <v>765</v>
      </c>
      <c r="D75" s="284"/>
      <c r="E75" s="284"/>
      <c r="F75" s="337" t="s">
        <v>299</v>
      </c>
      <c r="G75" s="337" t="s">
        <v>766</v>
      </c>
      <c r="H75" s="337"/>
      <c r="I75" s="337" t="s">
        <v>766</v>
      </c>
      <c r="J75" s="338"/>
      <c r="K75" s="337"/>
      <c r="L75" s="338">
        <v>1.6</v>
      </c>
      <c r="M75" s="337"/>
      <c r="N75" s="339">
        <v>35</v>
      </c>
      <c r="V75" s="324"/>
      <c r="W75" s="328"/>
      <c r="X75" s="328"/>
      <c r="AA75" s="282" t="s">
        <v>765</v>
      </c>
      <c r="AC75" s="328"/>
    </row>
    <row r="76" spans="1:30" s="277" customFormat="1" ht="33.75" x14ac:dyDescent="0.2">
      <c r="A76" s="335"/>
      <c r="B76" s="336" t="s">
        <v>767</v>
      </c>
      <c r="C76" s="284" t="s">
        <v>768</v>
      </c>
      <c r="D76" s="284"/>
      <c r="E76" s="284"/>
      <c r="F76" s="337" t="s">
        <v>299</v>
      </c>
      <c r="G76" s="337" t="s">
        <v>655</v>
      </c>
      <c r="H76" s="337"/>
      <c r="I76" s="337" t="s">
        <v>655</v>
      </c>
      <c r="J76" s="338"/>
      <c r="K76" s="337"/>
      <c r="L76" s="338">
        <v>0.78</v>
      </c>
      <c r="M76" s="337"/>
      <c r="N76" s="339">
        <v>17</v>
      </c>
      <c r="V76" s="324"/>
      <c r="W76" s="328"/>
      <c r="X76" s="328"/>
      <c r="AA76" s="282" t="s">
        <v>768</v>
      </c>
      <c r="AC76" s="328"/>
    </row>
    <row r="77" spans="1:30" s="277" customFormat="1" ht="12" x14ac:dyDescent="0.2">
      <c r="A77" s="344"/>
      <c r="B77" s="345"/>
      <c r="C77" s="331" t="s">
        <v>304</v>
      </c>
      <c r="D77" s="331"/>
      <c r="E77" s="331"/>
      <c r="F77" s="332"/>
      <c r="G77" s="332"/>
      <c r="H77" s="332"/>
      <c r="I77" s="332"/>
      <c r="J77" s="333"/>
      <c r="K77" s="332"/>
      <c r="L77" s="333">
        <v>4.54</v>
      </c>
      <c r="M77" s="341"/>
      <c r="N77" s="334">
        <v>99</v>
      </c>
      <c r="V77" s="324"/>
      <c r="W77" s="328"/>
      <c r="X77" s="328"/>
      <c r="AC77" s="328" t="s">
        <v>304</v>
      </c>
    </row>
    <row r="78" spans="1:30" s="277" customFormat="1" ht="12" x14ac:dyDescent="0.2">
      <c r="A78" s="325" t="s">
        <v>400</v>
      </c>
      <c r="B78" s="326"/>
      <c r="C78" s="326"/>
      <c r="D78" s="326"/>
      <c r="E78" s="326"/>
      <c r="F78" s="326"/>
      <c r="G78" s="326"/>
      <c r="H78" s="326"/>
      <c r="I78" s="326"/>
      <c r="J78" s="326"/>
      <c r="K78" s="326"/>
      <c r="L78" s="326"/>
      <c r="M78" s="326"/>
      <c r="N78" s="327"/>
      <c r="V78" s="324"/>
      <c r="W78" s="328" t="s">
        <v>400</v>
      </c>
      <c r="X78" s="328"/>
      <c r="AC78" s="328"/>
    </row>
    <row r="79" spans="1:30" s="277" customFormat="1" ht="56.25" x14ac:dyDescent="0.2">
      <c r="A79" s="329" t="s">
        <v>323</v>
      </c>
      <c r="B79" s="330" t="s">
        <v>812</v>
      </c>
      <c r="C79" s="331" t="s">
        <v>813</v>
      </c>
      <c r="D79" s="331"/>
      <c r="E79" s="331"/>
      <c r="F79" s="332" t="s">
        <v>281</v>
      </c>
      <c r="G79" s="332"/>
      <c r="H79" s="332"/>
      <c r="I79" s="332" t="s">
        <v>604</v>
      </c>
      <c r="J79" s="333"/>
      <c r="K79" s="332"/>
      <c r="L79" s="333"/>
      <c r="M79" s="332"/>
      <c r="N79" s="334"/>
      <c r="V79" s="324"/>
      <c r="W79" s="328"/>
      <c r="X79" s="328" t="s">
        <v>813</v>
      </c>
      <c r="AC79" s="328"/>
    </row>
    <row r="80" spans="1:30" s="277" customFormat="1" ht="45" x14ac:dyDescent="0.2">
      <c r="A80" s="368"/>
      <c r="B80" s="336" t="s">
        <v>759</v>
      </c>
      <c r="C80" s="284" t="s">
        <v>760</v>
      </c>
      <c r="D80" s="284"/>
      <c r="E80" s="284"/>
      <c r="F80" s="284"/>
      <c r="G80" s="284"/>
      <c r="H80" s="284"/>
      <c r="I80" s="284"/>
      <c r="J80" s="284"/>
      <c r="K80" s="284"/>
      <c r="L80" s="284"/>
      <c r="M80" s="284"/>
      <c r="N80" s="348"/>
      <c r="V80" s="324"/>
      <c r="W80" s="328"/>
      <c r="X80" s="328"/>
      <c r="Y80" s="282" t="s">
        <v>760</v>
      </c>
      <c r="AC80" s="328"/>
    </row>
    <row r="81" spans="1:29" s="277" customFormat="1" ht="12" x14ac:dyDescent="0.2">
      <c r="A81" s="335"/>
      <c r="B81" s="336" t="s">
        <v>278</v>
      </c>
      <c r="C81" s="284" t="s">
        <v>126</v>
      </c>
      <c r="D81" s="284"/>
      <c r="E81" s="284"/>
      <c r="F81" s="337"/>
      <c r="G81" s="337"/>
      <c r="H81" s="337"/>
      <c r="I81" s="337"/>
      <c r="J81" s="338">
        <v>16.91</v>
      </c>
      <c r="K81" s="337" t="s">
        <v>761</v>
      </c>
      <c r="L81" s="338">
        <v>351.73</v>
      </c>
      <c r="M81" s="337" t="s">
        <v>282</v>
      </c>
      <c r="N81" s="339">
        <v>7629</v>
      </c>
      <c r="V81" s="324"/>
      <c r="W81" s="328"/>
      <c r="X81" s="328"/>
      <c r="Z81" s="282" t="s">
        <v>126</v>
      </c>
      <c r="AC81" s="328"/>
    </row>
    <row r="82" spans="1:29" s="277" customFormat="1" ht="12" x14ac:dyDescent="0.2">
      <c r="A82" s="335"/>
      <c r="B82" s="336"/>
      <c r="C82" s="284" t="s">
        <v>290</v>
      </c>
      <c r="D82" s="284"/>
      <c r="E82" s="284"/>
      <c r="F82" s="337" t="s">
        <v>291</v>
      </c>
      <c r="G82" s="337" t="s">
        <v>814</v>
      </c>
      <c r="H82" s="337" t="s">
        <v>761</v>
      </c>
      <c r="I82" s="337" t="s">
        <v>830</v>
      </c>
      <c r="J82" s="338"/>
      <c r="K82" s="337"/>
      <c r="L82" s="338"/>
      <c r="M82" s="337"/>
      <c r="N82" s="339"/>
      <c r="V82" s="324"/>
      <c r="W82" s="328"/>
      <c r="X82" s="328"/>
      <c r="AA82" s="282" t="s">
        <v>290</v>
      </c>
      <c r="AC82" s="328"/>
    </row>
    <row r="83" spans="1:29" s="277" customFormat="1" ht="12" x14ac:dyDescent="0.2">
      <c r="A83" s="335"/>
      <c r="B83" s="336"/>
      <c r="C83" s="340" t="s">
        <v>295</v>
      </c>
      <c r="D83" s="340"/>
      <c r="E83" s="340"/>
      <c r="F83" s="341"/>
      <c r="G83" s="341"/>
      <c r="H83" s="341"/>
      <c r="I83" s="341"/>
      <c r="J83" s="342">
        <v>16.91</v>
      </c>
      <c r="K83" s="341"/>
      <c r="L83" s="342">
        <v>351.73</v>
      </c>
      <c r="M83" s="341"/>
      <c r="N83" s="343"/>
      <c r="V83" s="324"/>
      <c r="W83" s="328"/>
      <c r="X83" s="328"/>
      <c r="AB83" s="282" t="s">
        <v>295</v>
      </c>
      <c r="AC83" s="328"/>
    </row>
    <row r="84" spans="1:29" s="277" customFormat="1" ht="12" x14ac:dyDescent="0.2">
      <c r="A84" s="335"/>
      <c r="B84" s="336"/>
      <c r="C84" s="284" t="s">
        <v>296</v>
      </c>
      <c r="D84" s="284"/>
      <c r="E84" s="284"/>
      <c r="F84" s="337"/>
      <c r="G84" s="337"/>
      <c r="H84" s="337"/>
      <c r="I84" s="337"/>
      <c r="J84" s="338"/>
      <c r="K84" s="337"/>
      <c r="L84" s="338">
        <v>351.73</v>
      </c>
      <c r="M84" s="337"/>
      <c r="N84" s="339">
        <v>7629</v>
      </c>
      <c r="V84" s="324"/>
      <c r="W84" s="328"/>
      <c r="X84" s="328"/>
      <c r="AA84" s="282" t="s">
        <v>296</v>
      </c>
      <c r="AC84" s="328"/>
    </row>
    <row r="85" spans="1:29" s="277" customFormat="1" ht="33.75" x14ac:dyDescent="0.2">
      <c r="A85" s="335"/>
      <c r="B85" s="336" t="s">
        <v>764</v>
      </c>
      <c r="C85" s="284" t="s">
        <v>765</v>
      </c>
      <c r="D85" s="284"/>
      <c r="E85" s="284"/>
      <c r="F85" s="337" t="s">
        <v>299</v>
      </c>
      <c r="G85" s="337" t="s">
        <v>766</v>
      </c>
      <c r="H85" s="337"/>
      <c r="I85" s="337" t="s">
        <v>766</v>
      </c>
      <c r="J85" s="338"/>
      <c r="K85" s="337"/>
      <c r="L85" s="338">
        <v>260.27999999999997</v>
      </c>
      <c r="M85" s="337"/>
      <c r="N85" s="339">
        <v>5645</v>
      </c>
      <c r="V85" s="324"/>
      <c r="W85" s="328"/>
      <c r="X85" s="328"/>
      <c r="AA85" s="282" t="s">
        <v>765</v>
      </c>
      <c r="AC85" s="328"/>
    </row>
    <row r="86" spans="1:29" s="277" customFormat="1" ht="33.75" x14ac:dyDescent="0.2">
      <c r="A86" s="335"/>
      <c r="B86" s="336" t="s">
        <v>767</v>
      </c>
      <c r="C86" s="284" t="s">
        <v>768</v>
      </c>
      <c r="D86" s="284"/>
      <c r="E86" s="284"/>
      <c r="F86" s="337" t="s">
        <v>299</v>
      </c>
      <c r="G86" s="337" t="s">
        <v>655</v>
      </c>
      <c r="H86" s="337"/>
      <c r="I86" s="337" t="s">
        <v>655</v>
      </c>
      <c r="J86" s="338"/>
      <c r="K86" s="337"/>
      <c r="L86" s="338">
        <v>126.62</v>
      </c>
      <c r="M86" s="337"/>
      <c r="N86" s="339">
        <v>2746</v>
      </c>
      <c r="V86" s="324"/>
      <c r="W86" s="328"/>
      <c r="X86" s="328"/>
      <c r="AA86" s="282" t="s">
        <v>768</v>
      </c>
      <c r="AC86" s="328"/>
    </row>
    <row r="87" spans="1:29" s="277" customFormat="1" ht="12" x14ac:dyDescent="0.2">
      <c r="A87" s="344"/>
      <c r="B87" s="345"/>
      <c r="C87" s="331" t="s">
        <v>304</v>
      </c>
      <c r="D87" s="331"/>
      <c r="E87" s="331"/>
      <c r="F87" s="332"/>
      <c r="G87" s="332"/>
      <c r="H87" s="332"/>
      <c r="I87" s="332"/>
      <c r="J87" s="333"/>
      <c r="K87" s="332"/>
      <c r="L87" s="333">
        <v>738.63</v>
      </c>
      <c r="M87" s="341"/>
      <c r="N87" s="334">
        <v>16020</v>
      </c>
      <c r="V87" s="324"/>
      <c r="W87" s="328"/>
      <c r="X87" s="328"/>
      <c r="AC87" s="328" t="s">
        <v>304</v>
      </c>
    </row>
    <row r="88" spans="1:29" s="277" customFormat="1" ht="22.5" x14ac:dyDescent="0.2">
      <c r="A88" s="329" t="s">
        <v>336</v>
      </c>
      <c r="B88" s="330" t="s">
        <v>816</v>
      </c>
      <c r="C88" s="331" t="s">
        <v>817</v>
      </c>
      <c r="D88" s="331"/>
      <c r="E88" s="331"/>
      <c r="F88" s="332" t="s">
        <v>281</v>
      </c>
      <c r="G88" s="332"/>
      <c r="H88" s="332"/>
      <c r="I88" s="332" t="s">
        <v>604</v>
      </c>
      <c r="J88" s="333"/>
      <c r="K88" s="332"/>
      <c r="L88" s="333"/>
      <c r="M88" s="332"/>
      <c r="N88" s="334"/>
      <c r="V88" s="324"/>
      <c r="W88" s="328"/>
      <c r="X88" s="328" t="s">
        <v>817</v>
      </c>
      <c r="AC88" s="328"/>
    </row>
    <row r="89" spans="1:29" s="277" customFormat="1" ht="45" x14ac:dyDescent="0.2">
      <c r="A89" s="368"/>
      <c r="B89" s="336" t="s">
        <v>759</v>
      </c>
      <c r="C89" s="284" t="s">
        <v>760</v>
      </c>
      <c r="D89" s="284"/>
      <c r="E89" s="284"/>
      <c r="F89" s="284"/>
      <c r="G89" s="284"/>
      <c r="H89" s="284"/>
      <c r="I89" s="284"/>
      <c r="J89" s="284"/>
      <c r="K89" s="284"/>
      <c r="L89" s="284"/>
      <c r="M89" s="284"/>
      <c r="N89" s="348"/>
      <c r="V89" s="324"/>
      <c r="W89" s="328"/>
      <c r="X89" s="328"/>
      <c r="Y89" s="282" t="s">
        <v>760</v>
      </c>
      <c r="AC89" s="328"/>
    </row>
    <row r="90" spans="1:29" s="277" customFormat="1" ht="12" x14ac:dyDescent="0.2">
      <c r="A90" s="335"/>
      <c r="B90" s="336" t="s">
        <v>278</v>
      </c>
      <c r="C90" s="284" t="s">
        <v>126</v>
      </c>
      <c r="D90" s="284"/>
      <c r="E90" s="284"/>
      <c r="F90" s="337"/>
      <c r="G90" s="337"/>
      <c r="H90" s="337"/>
      <c r="I90" s="337"/>
      <c r="J90" s="338">
        <v>12.81</v>
      </c>
      <c r="K90" s="337" t="s">
        <v>761</v>
      </c>
      <c r="L90" s="338">
        <v>266.45</v>
      </c>
      <c r="M90" s="337" t="s">
        <v>282</v>
      </c>
      <c r="N90" s="339">
        <v>5779</v>
      </c>
      <c r="V90" s="324"/>
      <c r="W90" s="328"/>
      <c r="X90" s="328"/>
      <c r="Z90" s="282" t="s">
        <v>126</v>
      </c>
      <c r="AC90" s="328"/>
    </row>
    <row r="91" spans="1:29" s="277" customFormat="1" ht="12" x14ac:dyDescent="0.2">
      <c r="A91" s="335"/>
      <c r="B91" s="336"/>
      <c r="C91" s="284" t="s">
        <v>290</v>
      </c>
      <c r="D91" s="284"/>
      <c r="E91" s="284"/>
      <c r="F91" s="337" t="s">
        <v>291</v>
      </c>
      <c r="G91" s="337" t="s">
        <v>278</v>
      </c>
      <c r="H91" s="337" t="s">
        <v>761</v>
      </c>
      <c r="I91" s="337" t="s">
        <v>831</v>
      </c>
      <c r="J91" s="338"/>
      <c r="K91" s="337"/>
      <c r="L91" s="338"/>
      <c r="M91" s="337"/>
      <c r="N91" s="339"/>
      <c r="V91" s="324"/>
      <c r="W91" s="328"/>
      <c r="X91" s="328"/>
      <c r="AA91" s="282" t="s">
        <v>290</v>
      </c>
      <c r="AC91" s="328"/>
    </row>
    <row r="92" spans="1:29" s="277" customFormat="1" ht="12" x14ac:dyDescent="0.2">
      <c r="A92" s="335"/>
      <c r="B92" s="336"/>
      <c r="C92" s="340" t="s">
        <v>295</v>
      </c>
      <c r="D92" s="340"/>
      <c r="E92" s="340"/>
      <c r="F92" s="341"/>
      <c r="G92" s="341"/>
      <c r="H92" s="341"/>
      <c r="I92" s="341"/>
      <c r="J92" s="342">
        <v>12.81</v>
      </c>
      <c r="K92" s="341"/>
      <c r="L92" s="342">
        <v>266.45</v>
      </c>
      <c r="M92" s="341"/>
      <c r="N92" s="343"/>
      <c r="V92" s="324"/>
      <c r="W92" s="328"/>
      <c r="X92" s="328"/>
      <c r="AB92" s="282" t="s">
        <v>295</v>
      </c>
      <c r="AC92" s="328"/>
    </row>
    <row r="93" spans="1:29" s="277" customFormat="1" ht="12" x14ac:dyDescent="0.2">
      <c r="A93" s="335"/>
      <c r="B93" s="336"/>
      <c r="C93" s="284" t="s">
        <v>296</v>
      </c>
      <c r="D93" s="284"/>
      <c r="E93" s="284"/>
      <c r="F93" s="337"/>
      <c r="G93" s="337"/>
      <c r="H93" s="337"/>
      <c r="I93" s="337"/>
      <c r="J93" s="338"/>
      <c r="K93" s="337"/>
      <c r="L93" s="338">
        <v>266.45</v>
      </c>
      <c r="M93" s="337"/>
      <c r="N93" s="339">
        <v>5779</v>
      </c>
      <c r="V93" s="324"/>
      <c r="W93" s="328"/>
      <c r="X93" s="328"/>
      <c r="AA93" s="282" t="s">
        <v>296</v>
      </c>
      <c r="AC93" s="328"/>
    </row>
    <row r="94" spans="1:29" s="277" customFormat="1" ht="33.75" x14ac:dyDescent="0.2">
      <c r="A94" s="335"/>
      <c r="B94" s="336" t="s">
        <v>764</v>
      </c>
      <c r="C94" s="284" t="s">
        <v>765</v>
      </c>
      <c r="D94" s="284"/>
      <c r="E94" s="284"/>
      <c r="F94" s="337" t="s">
        <v>299</v>
      </c>
      <c r="G94" s="337" t="s">
        <v>766</v>
      </c>
      <c r="H94" s="337"/>
      <c r="I94" s="337" t="s">
        <v>766</v>
      </c>
      <c r="J94" s="338"/>
      <c r="K94" s="337"/>
      <c r="L94" s="338">
        <v>197.17</v>
      </c>
      <c r="M94" s="337"/>
      <c r="N94" s="339">
        <v>4276</v>
      </c>
      <c r="V94" s="324"/>
      <c r="W94" s="328"/>
      <c r="X94" s="328"/>
      <c r="AA94" s="282" t="s">
        <v>765</v>
      </c>
      <c r="AC94" s="328"/>
    </row>
    <row r="95" spans="1:29" s="277" customFormat="1" ht="33.75" x14ac:dyDescent="0.2">
      <c r="A95" s="335"/>
      <c r="B95" s="336" t="s">
        <v>767</v>
      </c>
      <c r="C95" s="284" t="s">
        <v>768</v>
      </c>
      <c r="D95" s="284"/>
      <c r="E95" s="284"/>
      <c r="F95" s="337" t="s">
        <v>299</v>
      </c>
      <c r="G95" s="337" t="s">
        <v>655</v>
      </c>
      <c r="H95" s="337"/>
      <c r="I95" s="337" t="s">
        <v>655</v>
      </c>
      <c r="J95" s="338"/>
      <c r="K95" s="337"/>
      <c r="L95" s="338">
        <v>95.92</v>
      </c>
      <c r="M95" s="337"/>
      <c r="N95" s="339">
        <v>2080</v>
      </c>
      <c r="V95" s="324"/>
      <c r="W95" s="328"/>
      <c r="X95" s="328"/>
      <c r="AA95" s="282" t="s">
        <v>768</v>
      </c>
      <c r="AC95" s="328"/>
    </row>
    <row r="96" spans="1:29" s="277" customFormat="1" ht="12" x14ac:dyDescent="0.2">
      <c r="A96" s="344"/>
      <c r="B96" s="345"/>
      <c r="C96" s="331" t="s">
        <v>304</v>
      </c>
      <c r="D96" s="331"/>
      <c r="E96" s="331"/>
      <c r="F96" s="332"/>
      <c r="G96" s="332"/>
      <c r="H96" s="332"/>
      <c r="I96" s="332"/>
      <c r="J96" s="333"/>
      <c r="K96" s="332"/>
      <c r="L96" s="333">
        <v>559.54</v>
      </c>
      <c r="M96" s="341"/>
      <c r="N96" s="334">
        <v>12135</v>
      </c>
      <c r="V96" s="324"/>
      <c r="W96" s="328"/>
      <c r="X96" s="328"/>
      <c r="AC96" s="328" t="s">
        <v>304</v>
      </c>
    </row>
    <row r="97" spans="1:29" s="277" customFormat="1" ht="22.5" x14ac:dyDescent="0.2">
      <c r="A97" s="329" t="s">
        <v>338</v>
      </c>
      <c r="B97" s="330" t="s">
        <v>818</v>
      </c>
      <c r="C97" s="331" t="s">
        <v>819</v>
      </c>
      <c r="D97" s="331"/>
      <c r="E97" s="331"/>
      <c r="F97" s="332" t="s">
        <v>820</v>
      </c>
      <c r="G97" s="332"/>
      <c r="H97" s="332"/>
      <c r="I97" s="332" t="s">
        <v>604</v>
      </c>
      <c r="J97" s="333"/>
      <c r="K97" s="332"/>
      <c r="L97" s="333"/>
      <c r="M97" s="332"/>
      <c r="N97" s="334"/>
      <c r="V97" s="324"/>
      <c r="W97" s="328"/>
      <c r="X97" s="328" t="s">
        <v>819</v>
      </c>
      <c r="AC97" s="328"/>
    </row>
    <row r="98" spans="1:29" s="277" customFormat="1" ht="45" x14ac:dyDescent="0.2">
      <c r="A98" s="368"/>
      <c r="B98" s="336" t="s">
        <v>759</v>
      </c>
      <c r="C98" s="284" t="s">
        <v>760</v>
      </c>
      <c r="D98" s="284"/>
      <c r="E98" s="284"/>
      <c r="F98" s="284"/>
      <c r="G98" s="284"/>
      <c r="H98" s="284"/>
      <c r="I98" s="284"/>
      <c r="J98" s="284"/>
      <c r="K98" s="284"/>
      <c r="L98" s="284"/>
      <c r="M98" s="284"/>
      <c r="N98" s="348"/>
      <c r="V98" s="324"/>
      <c r="W98" s="328"/>
      <c r="X98" s="328"/>
      <c r="Y98" s="282" t="s">
        <v>760</v>
      </c>
      <c r="AC98" s="328"/>
    </row>
    <row r="99" spans="1:29" s="277" customFormat="1" ht="12" x14ac:dyDescent="0.2">
      <c r="A99" s="335"/>
      <c r="B99" s="336" t="s">
        <v>278</v>
      </c>
      <c r="C99" s="284" t="s">
        <v>126</v>
      </c>
      <c r="D99" s="284"/>
      <c r="E99" s="284"/>
      <c r="F99" s="337"/>
      <c r="G99" s="337"/>
      <c r="H99" s="337"/>
      <c r="I99" s="337"/>
      <c r="J99" s="338">
        <v>32.729999999999997</v>
      </c>
      <c r="K99" s="337" t="s">
        <v>761</v>
      </c>
      <c r="L99" s="338">
        <v>680.78</v>
      </c>
      <c r="M99" s="337" t="s">
        <v>282</v>
      </c>
      <c r="N99" s="339">
        <v>14766</v>
      </c>
      <c r="V99" s="324"/>
      <c r="W99" s="328"/>
      <c r="X99" s="328"/>
      <c r="Z99" s="282" t="s">
        <v>126</v>
      </c>
      <c r="AC99" s="328"/>
    </row>
    <row r="100" spans="1:29" s="277" customFormat="1" ht="12" x14ac:dyDescent="0.2">
      <c r="A100" s="335"/>
      <c r="B100" s="336"/>
      <c r="C100" s="284" t="s">
        <v>290</v>
      </c>
      <c r="D100" s="284"/>
      <c r="E100" s="284"/>
      <c r="F100" s="337" t="s">
        <v>291</v>
      </c>
      <c r="G100" s="337" t="s">
        <v>821</v>
      </c>
      <c r="H100" s="337" t="s">
        <v>761</v>
      </c>
      <c r="I100" s="337" t="s">
        <v>832</v>
      </c>
      <c r="J100" s="338"/>
      <c r="K100" s="337"/>
      <c r="L100" s="338"/>
      <c r="M100" s="337"/>
      <c r="N100" s="339"/>
      <c r="V100" s="324"/>
      <c r="W100" s="328"/>
      <c r="X100" s="328"/>
      <c r="AA100" s="282" t="s">
        <v>290</v>
      </c>
      <c r="AC100" s="328"/>
    </row>
    <row r="101" spans="1:29" s="277" customFormat="1" ht="12" x14ac:dyDescent="0.2">
      <c r="A101" s="335"/>
      <c r="B101" s="336"/>
      <c r="C101" s="340" t="s">
        <v>295</v>
      </c>
      <c r="D101" s="340"/>
      <c r="E101" s="340"/>
      <c r="F101" s="341"/>
      <c r="G101" s="341"/>
      <c r="H101" s="341"/>
      <c r="I101" s="341"/>
      <c r="J101" s="342">
        <v>32.729999999999997</v>
      </c>
      <c r="K101" s="341"/>
      <c r="L101" s="342">
        <v>680.78</v>
      </c>
      <c r="M101" s="341"/>
      <c r="N101" s="343"/>
      <c r="V101" s="324"/>
      <c r="W101" s="328"/>
      <c r="X101" s="328"/>
      <c r="AB101" s="282" t="s">
        <v>295</v>
      </c>
      <c r="AC101" s="328"/>
    </row>
    <row r="102" spans="1:29" s="277" customFormat="1" ht="12" x14ac:dyDescent="0.2">
      <c r="A102" s="335"/>
      <c r="B102" s="336"/>
      <c r="C102" s="284" t="s">
        <v>296</v>
      </c>
      <c r="D102" s="284"/>
      <c r="E102" s="284"/>
      <c r="F102" s="337"/>
      <c r="G102" s="337"/>
      <c r="H102" s="337"/>
      <c r="I102" s="337"/>
      <c r="J102" s="338"/>
      <c r="K102" s="337"/>
      <c r="L102" s="338">
        <v>680.78</v>
      </c>
      <c r="M102" s="337"/>
      <c r="N102" s="339">
        <v>14766</v>
      </c>
      <c r="V102" s="324"/>
      <c r="W102" s="328"/>
      <c r="X102" s="328"/>
      <c r="AA102" s="282" t="s">
        <v>296</v>
      </c>
      <c r="AC102" s="328"/>
    </row>
    <row r="103" spans="1:29" s="277" customFormat="1" ht="33.75" x14ac:dyDescent="0.2">
      <c r="A103" s="335"/>
      <c r="B103" s="336" t="s">
        <v>764</v>
      </c>
      <c r="C103" s="284" t="s">
        <v>765</v>
      </c>
      <c r="D103" s="284"/>
      <c r="E103" s="284"/>
      <c r="F103" s="337" t="s">
        <v>299</v>
      </c>
      <c r="G103" s="337" t="s">
        <v>766</v>
      </c>
      <c r="H103" s="337"/>
      <c r="I103" s="337" t="s">
        <v>766</v>
      </c>
      <c r="J103" s="338"/>
      <c r="K103" s="337"/>
      <c r="L103" s="338">
        <v>503.78</v>
      </c>
      <c r="M103" s="337"/>
      <c r="N103" s="339">
        <v>10927</v>
      </c>
      <c r="V103" s="324"/>
      <c r="W103" s="328"/>
      <c r="X103" s="328"/>
      <c r="AA103" s="282" t="s">
        <v>765</v>
      </c>
      <c r="AC103" s="328"/>
    </row>
    <row r="104" spans="1:29" s="277" customFormat="1" ht="33.75" x14ac:dyDescent="0.2">
      <c r="A104" s="335"/>
      <c r="B104" s="336" t="s">
        <v>767</v>
      </c>
      <c r="C104" s="284" t="s">
        <v>768</v>
      </c>
      <c r="D104" s="284"/>
      <c r="E104" s="284"/>
      <c r="F104" s="337" t="s">
        <v>299</v>
      </c>
      <c r="G104" s="337" t="s">
        <v>655</v>
      </c>
      <c r="H104" s="337"/>
      <c r="I104" s="337" t="s">
        <v>655</v>
      </c>
      <c r="J104" s="338"/>
      <c r="K104" s="337"/>
      <c r="L104" s="338">
        <v>245.08</v>
      </c>
      <c r="M104" s="337"/>
      <c r="N104" s="339">
        <v>5316</v>
      </c>
      <c r="V104" s="324"/>
      <c r="W104" s="328"/>
      <c r="X104" s="328"/>
      <c r="AA104" s="282" t="s">
        <v>768</v>
      </c>
      <c r="AC104" s="328"/>
    </row>
    <row r="105" spans="1:29" s="277" customFormat="1" ht="12" x14ac:dyDescent="0.2">
      <c r="A105" s="344"/>
      <c r="B105" s="345"/>
      <c r="C105" s="331" t="s">
        <v>304</v>
      </c>
      <c r="D105" s="331"/>
      <c r="E105" s="331"/>
      <c r="F105" s="332"/>
      <c r="G105" s="332"/>
      <c r="H105" s="332"/>
      <c r="I105" s="332"/>
      <c r="J105" s="333"/>
      <c r="K105" s="332"/>
      <c r="L105" s="333">
        <v>1429.64</v>
      </c>
      <c r="M105" s="341"/>
      <c r="N105" s="334">
        <v>31009</v>
      </c>
      <c r="V105" s="324"/>
      <c r="W105" s="328"/>
      <c r="X105" s="328"/>
      <c r="AC105" s="328" t="s">
        <v>304</v>
      </c>
    </row>
    <row r="106" spans="1:29" s="277" customFormat="1" ht="22.5" x14ac:dyDescent="0.2">
      <c r="A106" s="329" t="s">
        <v>344</v>
      </c>
      <c r="B106" s="330" t="s">
        <v>833</v>
      </c>
      <c r="C106" s="331" t="s">
        <v>834</v>
      </c>
      <c r="D106" s="331"/>
      <c r="E106" s="331"/>
      <c r="F106" s="332" t="s">
        <v>281</v>
      </c>
      <c r="G106" s="332"/>
      <c r="H106" s="332"/>
      <c r="I106" s="332" t="s">
        <v>283</v>
      </c>
      <c r="J106" s="333"/>
      <c r="K106" s="332"/>
      <c r="L106" s="333"/>
      <c r="M106" s="332"/>
      <c r="N106" s="334"/>
      <c r="V106" s="324"/>
      <c r="W106" s="328"/>
      <c r="X106" s="328" t="s">
        <v>834</v>
      </c>
      <c r="AC106" s="328"/>
    </row>
    <row r="107" spans="1:29" s="277" customFormat="1" ht="45" x14ac:dyDescent="0.2">
      <c r="A107" s="368"/>
      <c r="B107" s="336" t="s">
        <v>759</v>
      </c>
      <c r="C107" s="284" t="s">
        <v>760</v>
      </c>
      <c r="D107" s="284"/>
      <c r="E107" s="284"/>
      <c r="F107" s="284"/>
      <c r="G107" s="284"/>
      <c r="H107" s="284"/>
      <c r="I107" s="284"/>
      <c r="J107" s="284"/>
      <c r="K107" s="284"/>
      <c r="L107" s="284"/>
      <c r="M107" s="284"/>
      <c r="N107" s="348"/>
      <c r="V107" s="324"/>
      <c r="W107" s="328"/>
      <c r="X107" s="328"/>
      <c r="Y107" s="282" t="s">
        <v>760</v>
      </c>
      <c r="AC107" s="328"/>
    </row>
    <row r="108" spans="1:29" s="277" customFormat="1" ht="12" x14ac:dyDescent="0.2">
      <c r="A108" s="335"/>
      <c r="B108" s="336" t="s">
        <v>278</v>
      </c>
      <c r="C108" s="284" t="s">
        <v>126</v>
      </c>
      <c r="D108" s="284"/>
      <c r="E108" s="284"/>
      <c r="F108" s="337"/>
      <c r="G108" s="337"/>
      <c r="H108" s="337"/>
      <c r="I108" s="337"/>
      <c r="J108" s="338">
        <v>98.92</v>
      </c>
      <c r="K108" s="337" t="s">
        <v>761</v>
      </c>
      <c r="L108" s="338">
        <v>257.19</v>
      </c>
      <c r="M108" s="337" t="s">
        <v>282</v>
      </c>
      <c r="N108" s="339">
        <v>5578</v>
      </c>
      <c r="V108" s="324"/>
      <c r="W108" s="328"/>
      <c r="X108" s="328"/>
      <c r="Z108" s="282" t="s">
        <v>126</v>
      </c>
      <c r="AC108" s="328"/>
    </row>
    <row r="109" spans="1:29" s="277" customFormat="1" ht="12" x14ac:dyDescent="0.2">
      <c r="A109" s="335"/>
      <c r="B109" s="336"/>
      <c r="C109" s="284" t="s">
        <v>290</v>
      </c>
      <c r="D109" s="284"/>
      <c r="E109" s="284"/>
      <c r="F109" s="337" t="s">
        <v>291</v>
      </c>
      <c r="G109" s="337" t="s">
        <v>835</v>
      </c>
      <c r="H109" s="337" t="s">
        <v>761</v>
      </c>
      <c r="I109" s="337" t="s">
        <v>836</v>
      </c>
      <c r="J109" s="338"/>
      <c r="K109" s="337"/>
      <c r="L109" s="338"/>
      <c r="M109" s="337"/>
      <c r="N109" s="339"/>
      <c r="V109" s="324"/>
      <c r="W109" s="328"/>
      <c r="X109" s="328"/>
      <c r="AA109" s="282" t="s">
        <v>290</v>
      </c>
      <c r="AC109" s="328"/>
    </row>
    <row r="110" spans="1:29" s="277" customFormat="1" ht="12" x14ac:dyDescent="0.2">
      <c r="A110" s="335"/>
      <c r="B110" s="336"/>
      <c r="C110" s="340" t="s">
        <v>295</v>
      </c>
      <c r="D110" s="340"/>
      <c r="E110" s="340"/>
      <c r="F110" s="341"/>
      <c r="G110" s="341"/>
      <c r="H110" s="341"/>
      <c r="I110" s="341"/>
      <c r="J110" s="342">
        <v>98.92</v>
      </c>
      <c r="K110" s="341"/>
      <c r="L110" s="342">
        <v>257.19</v>
      </c>
      <c r="M110" s="341"/>
      <c r="N110" s="343"/>
      <c r="V110" s="324"/>
      <c r="W110" s="328"/>
      <c r="X110" s="328"/>
      <c r="AB110" s="282" t="s">
        <v>295</v>
      </c>
      <c r="AC110" s="328"/>
    </row>
    <row r="111" spans="1:29" s="277" customFormat="1" ht="12" x14ac:dyDescent="0.2">
      <c r="A111" s="335"/>
      <c r="B111" s="336"/>
      <c r="C111" s="284" t="s">
        <v>296</v>
      </c>
      <c r="D111" s="284"/>
      <c r="E111" s="284"/>
      <c r="F111" s="337"/>
      <c r="G111" s="337"/>
      <c r="H111" s="337"/>
      <c r="I111" s="337"/>
      <c r="J111" s="338"/>
      <c r="K111" s="337"/>
      <c r="L111" s="338">
        <v>257.19</v>
      </c>
      <c r="M111" s="337"/>
      <c r="N111" s="339">
        <v>5578</v>
      </c>
      <c r="V111" s="324"/>
      <c r="W111" s="328"/>
      <c r="X111" s="328"/>
      <c r="AA111" s="282" t="s">
        <v>296</v>
      </c>
      <c r="AC111" s="328"/>
    </row>
    <row r="112" spans="1:29" s="277" customFormat="1" ht="33.75" x14ac:dyDescent="0.2">
      <c r="A112" s="335"/>
      <c r="B112" s="336" t="s">
        <v>764</v>
      </c>
      <c r="C112" s="284" t="s">
        <v>765</v>
      </c>
      <c r="D112" s="284"/>
      <c r="E112" s="284"/>
      <c r="F112" s="337" t="s">
        <v>299</v>
      </c>
      <c r="G112" s="337" t="s">
        <v>766</v>
      </c>
      <c r="H112" s="337"/>
      <c r="I112" s="337" t="s">
        <v>766</v>
      </c>
      <c r="J112" s="338"/>
      <c r="K112" s="337"/>
      <c r="L112" s="338">
        <v>190.32</v>
      </c>
      <c r="M112" s="337"/>
      <c r="N112" s="339">
        <v>4128</v>
      </c>
      <c r="V112" s="324"/>
      <c r="W112" s="328"/>
      <c r="X112" s="328"/>
      <c r="AA112" s="282" t="s">
        <v>765</v>
      </c>
      <c r="AC112" s="328"/>
    </row>
    <row r="113" spans="1:30" s="277" customFormat="1" ht="33.75" x14ac:dyDescent="0.2">
      <c r="A113" s="335"/>
      <c r="B113" s="336" t="s">
        <v>767</v>
      </c>
      <c r="C113" s="284" t="s">
        <v>768</v>
      </c>
      <c r="D113" s="284"/>
      <c r="E113" s="284"/>
      <c r="F113" s="337" t="s">
        <v>299</v>
      </c>
      <c r="G113" s="337" t="s">
        <v>655</v>
      </c>
      <c r="H113" s="337"/>
      <c r="I113" s="337" t="s">
        <v>655</v>
      </c>
      <c r="J113" s="338"/>
      <c r="K113" s="337"/>
      <c r="L113" s="338">
        <v>92.59</v>
      </c>
      <c r="M113" s="337"/>
      <c r="N113" s="339">
        <v>2008</v>
      </c>
      <c r="V113" s="324"/>
      <c r="W113" s="328"/>
      <c r="X113" s="328"/>
      <c r="AA113" s="282" t="s">
        <v>768</v>
      </c>
      <c r="AC113" s="328"/>
    </row>
    <row r="114" spans="1:30" s="277" customFormat="1" ht="12" x14ac:dyDescent="0.2">
      <c r="A114" s="344"/>
      <c r="B114" s="345"/>
      <c r="C114" s="331" t="s">
        <v>304</v>
      </c>
      <c r="D114" s="331"/>
      <c r="E114" s="331"/>
      <c r="F114" s="332"/>
      <c r="G114" s="332"/>
      <c r="H114" s="332"/>
      <c r="I114" s="332"/>
      <c r="J114" s="333"/>
      <c r="K114" s="332"/>
      <c r="L114" s="333">
        <v>540.1</v>
      </c>
      <c r="M114" s="341"/>
      <c r="N114" s="334">
        <v>11714</v>
      </c>
      <c r="V114" s="324"/>
      <c r="W114" s="328"/>
      <c r="X114" s="328"/>
      <c r="AC114" s="328" t="s">
        <v>304</v>
      </c>
    </row>
    <row r="115" spans="1:30" s="277" customFormat="1" ht="33.75" x14ac:dyDescent="0.2">
      <c r="A115" s="329" t="s">
        <v>346</v>
      </c>
      <c r="B115" s="330" t="s">
        <v>823</v>
      </c>
      <c r="C115" s="331" t="s">
        <v>824</v>
      </c>
      <c r="D115" s="331"/>
      <c r="E115" s="331"/>
      <c r="F115" s="332" t="s">
        <v>825</v>
      </c>
      <c r="G115" s="332"/>
      <c r="H115" s="332"/>
      <c r="I115" s="332" t="s">
        <v>826</v>
      </c>
      <c r="J115" s="333"/>
      <c r="K115" s="332"/>
      <c r="L115" s="333"/>
      <c r="M115" s="332"/>
      <c r="N115" s="334"/>
      <c r="V115" s="324"/>
      <c r="W115" s="328"/>
      <c r="X115" s="328" t="s">
        <v>824</v>
      </c>
      <c r="AC115" s="328"/>
    </row>
    <row r="116" spans="1:30" s="277" customFormat="1" ht="12" x14ac:dyDescent="0.2">
      <c r="A116" s="346"/>
      <c r="B116" s="347"/>
      <c r="C116" s="284" t="s">
        <v>827</v>
      </c>
      <c r="D116" s="284"/>
      <c r="E116" s="284"/>
      <c r="F116" s="284"/>
      <c r="G116" s="284"/>
      <c r="H116" s="284"/>
      <c r="I116" s="284"/>
      <c r="J116" s="284"/>
      <c r="K116" s="284"/>
      <c r="L116" s="284"/>
      <c r="M116" s="284"/>
      <c r="N116" s="348"/>
      <c r="V116" s="324"/>
      <c r="W116" s="328"/>
      <c r="X116" s="328"/>
      <c r="AC116" s="328"/>
      <c r="AD116" s="282" t="s">
        <v>827</v>
      </c>
    </row>
    <row r="117" spans="1:30" s="277" customFormat="1" ht="45" x14ac:dyDescent="0.2">
      <c r="A117" s="368"/>
      <c r="B117" s="336" t="s">
        <v>759</v>
      </c>
      <c r="C117" s="284" t="s">
        <v>760</v>
      </c>
      <c r="D117" s="284"/>
      <c r="E117" s="284"/>
      <c r="F117" s="284"/>
      <c r="G117" s="284"/>
      <c r="H117" s="284"/>
      <c r="I117" s="284"/>
      <c r="J117" s="284"/>
      <c r="K117" s="284"/>
      <c r="L117" s="284"/>
      <c r="M117" s="284"/>
      <c r="N117" s="348"/>
      <c r="V117" s="324"/>
      <c r="W117" s="328"/>
      <c r="X117" s="328"/>
      <c r="Y117" s="282" t="s">
        <v>760</v>
      </c>
      <c r="AC117" s="328"/>
    </row>
    <row r="118" spans="1:30" s="277" customFormat="1" ht="12" x14ac:dyDescent="0.2">
      <c r="A118" s="335"/>
      <c r="B118" s="336" t="s">
        <v>278</v>
      </c>
      <c r="C118" s="284" t="s">
        <v>126</v>
      </c>
      <c r="D118" s="284"/>
      <c r="E118" s="284"/>
      <c r="F118" s="337"/>
      <c r="G118" s="337"/>
      <c r="H118" s="337"/>
      <c r="I118" s="337"/>
      <c r="J118" s="338">
        <v>165.95</v>
      </c>
      <c r="K118" s="337" t="s">
        <v>761</v>
      </c>
      <c r="L118" s="338">
        <v>2.16</v>
      </c>
      <c r="M118" s="337" t="s">
        <v>282</v>
      </c>
      <c r="N118" s="339">
        <v>47</v>
      </c>
      <c r="V118" s="324"/>
      <c r="W118" s="328"/>
      <c r="X118" s="328"/>
      <c r="Z118" s="282" t="s">
        <v>126</v>
      </c>
      <c r="AC118" s="328"/>
    </row>
    <row r="119" spans="1:30" s="277" customFormat="1" ht="12" x14ac:dyDescent="0.2">
      <c r="A119" s="335"/>
      <c r="B119" s="336"/>
      <c r="C119" s="284" t="s">
        <v>290</v>
      </c>
      <c r="D119" s="284"/>
      <c r="E119" s="284"/>
      <c r="F119" s="337" t="s">
        <v>291</v>
      </c>
      <c r="G119" s="337" t="s">
        <v>828</v>
      </c>
      <c r="H119" s="337" t="s">
        <v>761</v>
      </c>
      <c r="I119" s="337" t="s">
        <v>829</v>
      </c>
      <c r="J119" s="338"/>
      <c r="K119" s="337"/>
      <c r="L119" s="338"/>
      <c r="M119" s="337"/>
      <c r="N119" s="339"/>
      <c r="V119" s="324"/>
      <c r="W119" s="328"/>
      <c r="X119" s="328"/>
      <c r="AA119" s="282" t="s">
        <v>290</v>
      </c>
      <c r="AC119" s="328"/>
    </row>
    <row r="120" spans="1:30" s="277" customFormat="1" ht="12" x14ac:dyDescent="0.2">
      <c r="A120" s="335"/>
      <c r="B120" s="336"/>
      <c r="C120" s="340" t="s">
        <v>295</v>
      </c>
      <c r="D120" s="340"/>
      <c r="E120" s="340"/>
      <c r="F120" s="341"/>
      <c r="G120" s="341"/>
      <c r="H120" s="341"/>
      <c r="I120" s="341"/>
      <c r="J120" s="342">
        <v>165.95</v>
      </c>
      <c r="K120" s="341"/>
      <c r="L120" s="342">
        <v>2.16</v>
      </c>
      <c r="M120" s="341"/>
      <c r="N120" s="343"/>
      <c r="V120" s="324"/>
      <c r="W120" s="328"/>
      <c r="X120" s="328"/>
      <c r="AB120" s="282" t="s">
        <v>295</v>
      </c>
      <c r="AC120" s="328"/>
    </row>
    <row r="121" spans="1:30" s="277" customFormat="1" ht="12" x14ac:dyDescent="0.2">
      <c r="A121" s="335"/>
      <c r="B121" s="336"/>
      <c r="C121" s="284" t="s">
        <v>296</v>
      </c>
      <c r="D121" s="284"/>
      <c r="E121" s="284"/>
      <c r="F121" s="337"/>
      <c r="G121" s="337"/>
      <c r="H121" s="337"/>
      <c r="I121" s="337"/>
      <c r="J121" s="338"/>
      <c r="K121" s="337"/>
      <c r="L121" s="338">
        <v>2.16</v>
      </c>
      <c r="M121" s="337"/>
      <c r="N121" s="339">
        <v>47</v>
      </c>
      <c r="V121" s="324"/>
      <c r="W121" s="328"/>
      <c r="X121" s="328"/>
      <c r="AA121" s="282" t="s">
        <v>296</v>
      </c>
      <c r="AC121" s="328"/>
    </row>
    <row r="122" spans="1:30" s="277" customFormat="1" ht="33.75" x14ac:dyDescent="0.2">
      <c r="A122" s="335"/>
      <c r="B122" s="336" t="s">
        <v>764</v>
      </c>
      <c r="C122" s="284" t="s">
        <v>765</v>
      </c>
      <c r="D122" s="284"/>
      <c r="E122" s="284"/>
      <c r="F122" s="337" t="s">
        <v>299</v>
      </c>
      <c r="G122" s="337" t="s">
        <v>766</v>
      </c>
      <c r="H122" s="337"/>
      <c r="I122" s="337" t="s">
        <v>766</v>
      </c>
      <c r="J122" s="338"/>
      <c r="K122" s="337"/>
      <c r="L122" s="338">
        <v>1.6</v>
      </c>
      <c r="M122" s="337"/>
      <c r="N122" s="339">
        <v>35</v>
      </c>
      <c r="V122" s="324"/>
      <c r="W122" s="328"/>
      <c r="X122" s="328"/>
      <c r="AA122" s="282" t="s">
        <v>765</v>
      </c>
      <c r="AC122" s="328"/>
    </row>
    <row r="123" spans="1:30" s="277" customFormat="1" ht="33.75" x14ac:dyDescent="0.2">
      <c r="A123" s="335"/>
      <c r="B123" s="336" t="s">
        <v>767</v>
      </c>
      <c r="C123" s="284" t="s">
        <v>768</v>
      </c>
      <c r="D123" s="284"/>
      <c r="E123" s="284"/>
      <c r="F123" s="337" t="s">
        <v>299</v>
      </c>
      <c r="G123" s="337" t="s">
        <v>655</v>
      </c>
      <c r="H123" s="337"/>
      <c r="I123" s="337" t="s">
        <v>655</v>
      </c>
      <c r="J123" s="338"/>
      <c r="K123" s="337"/>
      <c r="L123" s="338">
        <v>0.78</v>
      </c>
      <c r="M123" s="337"/>
      <c r="N123" s="339">
        <v>17</v>
      </c>
      <c r="V123" s="324"/>
      <c r="W123" s="328"/>
      <c r="X123" s="328"/>
      <c r="AA123" s="282" t="s">
        <v>768</v>
      </c>
      <c r="AC123" s="328"/>
    </row>
    <row r="124" spans="1:30" s="277" customFormat="1" ht="12" x14ac:dyDescent="0.2">
      <c r="A124" s="344"/>
      <c r="B124" s="345"/>
      <c r="C124" s="331" t="s">
        <v>304</v>
      </c>
      <c r="D124" s="331"/>
      <c r="E124" s="331"/>
      <c r="F124" s="332"/>
      <c r="G124" s="332"/>
      <c r="H124" s="332"/>
      <c r="I124" s="332"/>
      <c r="J124" s="333"/>
      <c r="K124" s="332"/>
      <c r="L124" s="333">
        <v>4.54</v>
      </c>
      <c r="M124" s="341"/>
      <c r="N124" s="334">
        <v>99</v>
      </c>
      <c r="V124" s="324"/>
      <c r="W124" s="328"/>
      <c r="X124" s="328"/>
      <c r="AC124" s="328" t="s">
        <v>304</v>
      </c>
    </row>
    <row r="125" spans="1:30" s="277" customFormat="1" ht="12" x14ac:dyDescent="0.2">
      <c r="A125" s="325" t="s">
        <v>837</v>
      </c>
      <c r="B125" s="326"/>
      <c r="C125" s="326"/>
      <c r="D125" s="326"/>
      <c r="E125" s="326"/>
      <c r="F125" s="326"/>
      <c r="G125" s="326"/>
      <c r="H125" s="326"/>
      <c r="I125" s="326"/>
      <c r="J125" s="326"/>
      <c r="K125" s="326"/>
      <c r="L125" s="326"/>
      <c r="M125" s="326"/>
      <c r="N125" s="327"/>
      <c r="V125" s="324"/>
      <c r="W125" s="328" t="s">
        <v>837</v>
      </c>
      <c r="X125" s="328"/>
      <c r="AC125" s="328"/>
    </row>
    <row r="126" spans="1:30" s="277" customFormat="1" ht="22.5" x14ac:dyDescent="0.2">
      <c r="A126" s="329" t="s">
        <v>319</v>
      </c>
      <c r="B126" s="330" t="s">
        <v>838</v>
      </c>
      <c r="C126" s="331" t="s">
        <v>839</v>
      </c>
      <c r="D126" s="331"/>
      <c r="E126" s="331"/>
      <c r="F126" s="332" t="s">
        <v>840</v>
      </c>
      <c r="G126" s="332"/>
      <c r="H126" s="332"/>
      <c r="I126" s="332" t="s">
        <v>516</v>
      </c>
      <c r="J126" s="333"/>
      <c r="K126" s="332"/>
      <c r="L126" s="333"/>
      <c r="M126" s="332"/>
      <c r="N126" s="334"/>
      <c r="V126" s="324"/>
      <c r="W126" s="328"/>
      <c r="X126" s="328" t="s">
        <v>839</v>
      </c>
      <c r="AC126" s="328"/>
    </row>
    <row r="127" spans="1:30" s="277" customFormat="1" ht="45" x14ac:dyDescent="0.2">
      <c r="A127" s="368"/>
      <c r="B127" s="336" t="s">
        <v>759</v>
      </c>
      <c r="C127" s="284" t="s">
        <v>760</v>
      </c>
      <c r="D127" s="284"/>
      <c r="E127" s="284"/>
      <c r="F127" s="284"/>
      <c r="G127" s="284"/>
      <c r="H127" s="284"/>
      <c r="I127" s="284"/>
      <c r="J127" s="284"/>
      <c r="K127" s="284"/>
      <c r="L127" s="284"/>
      <c r="M127" s="284"/>
      <c r="N127" s="348"/>
      <c r="V127" s="324"/>
      <c r="W127" s="328"/>
      <c r="X127" s="328"/>
      <c r="Y127" s="282" t="s">
        <v>760</v>
      </c>
      <c r="AC127" s="328"/>
    </row>
    <row r="128" spans="1:30" s="277" customFormat="1" ht="12" x14ac:dyDescent="0.2">
      <c r="A128" s="335"/>
      <c r="B128" s="336" t="s">
        <v>278</v>
      </c>
      <c r="C128" s="284" t="s">
        <v>126</v>
      </c>
      <c r="D128" s="284"/>
      <c r="E128" s="284"/>
      <c r="F128" s="337"/>
      <c r="G128" s="337"/>
      <c r="H128" s="337"/>
      <c r="I128" s="337"/>
      <c r="J128" s="338">
        <v>1388.39</v>
      </c>
      <c r="K128" s="337" t="s">
        <v>761</v>
      </c>
      <c r="L128" s="338">
        <v>36098.14</v>
      </c>
      <c r="M128" s="337" t="s">
        <v>282</v>
      </c>
      <c r="N128" s="339">
        <v>782969</v>
      </c>
      <c r="V128" s="324"/>
      <c r="W128" s="328"/>
      <c r="X128" s="328"/>
      <c r="Z128" s="282" t="s">
        <v>126</v>
      </c>
      <c r="AC128" s="328"/>
    </row>
    <row r="129" spans="1:29" s="277" customFormat="1" ht="12" x14ac:dyDescent="0.2">
      <c r="A129" s="335"/>
      <c r="B129" s="336"/>
      <c r="C129" s="284" t="s">
        <v>290</v>
      </c>
      <c r="D129" s="284"/>
      <c r="E129" s="284"/>
      <c r="F129" s="337" t="s">
        <v>291</v>
      </c>
      <c r="G129" s="337" t="s">
        <v>841</v>
      </c>
      <c r="H129" s="337" t="s">
        <v>761</v>
      </c>
      <c r="I129" s="337" t="s">
        <v>842</v>
      </c>
      <c r="J129" s="338"/>
      <c r="K129" s="337"/>
      <c r="L129" s="338"/>
      <c r="M129" s="337"/>
      <c r="N129" s="339"/>
      <c r="V129" s="324"/>
      <c r="W129" s="328"/>
      <c r="X129" s="328"/>
      <c r="AA129" s="282" t="s">
        <v>290</v>
      </c>
      <c r="AC129" s="328"/>
    </row>
    <row r="130" spans="1:29" s="277" customFormat="1" ht="12" x14ac:dyDescent="0.2">
      <c r="A130" s="335"/>
      <c r="B130" s="336"/>
      <c r="C130" s="340" t="s">
        <v>295</v>
      </c>
      <c r="D130" s="340"/>
      <c r="E130" s="340"/>
      <c r="F130" s="341"/>
      <c r="G130" s="341"/>
      <c r="H130" s="341"/>
      <c r="I130" s="341"/>
      <c r="J130" s="342">
        <v>1388.39</v>
      </c>
      <c r="K130" s="341"/>
      <c r="L130" s="342">
        <v>36098.14</v>
      </c>
      <c r="M130" s="341"/>
      <c r="N130" s="343"/>
      <c r="V130" s="324"/>
      <c r="W130" s="328"/>
      <c r="X130" s="328"/>
      <c r="AB130" s="282" t="s">
        <v>295</v>
      </c>
      <c r="AC130" s="328"/>
    </row>
    <row r="131" spans="1:29" s="277" customFormat="1" ht="12" x14ac:dyDescent="0.2">
      <c r="A131" s="335"/>
      <c r="B131" s="336"/>
      <c r="C131" s="284" t="s">
        <v>296</v>
      </c>
      <c r="D131" s="284"/>
      <c r="E131" s="284"/>
      <c r="F131" s="337"/>
      <c r="G131" s="337"/>
      <c r="H131" s="337"/>
      <c r="I131" s="337"/>
      <c r="J131" s="338"/>
      <c r="K131" s="337"/>
      <c r="L131" s="338">
        <v>36098.14</v>
      </c>
      <c r="M131" s="337"/>
      <c r="N131" s="339">
        <v>782969</v>
      </c>
      <c r="V131" s="324"/>
      <c r="W131" s="328"/>
      <c r="X131" s="328"/>
      <c r="AA131" s="282" t="s">
        <v>296</v>
      </c>
      <c r="AC131" s="328"/>
    </row>
    <row r="132" spans="1:29" s="277" customFormat="1" ht="33.75" x14ac:dyDescent="0.2">
      <c r="A132" s="335"/>
      <c r="B132" s="336" t="s">
        <v>764</v>
      </c>
      <c r="C132" s="284" t="s">
        <v>765</v>
      </c>
      <c r="D132" s="284"/>
      <c r="E132" s="284"/>
      <c r="F132" s="337" t="s">
        <v>299</v>
      </c>
      <c r="G132" s="337" t="s">
        <v>766</v>
      </c>
      <c r="H132" s="337"/>
      <c r="I132" s="337" t="s">
        <v>766</v>
      </c>
      <c r="J132" s="338"/>
      <c r="K132" s="337"/>
      <c r="L132" s="338">
        <v>26712.62</v>
      </c>
      <c r="M132" s="337"/>
      <c r="N132" s="339">
        <v>579397</v>
      </c>
      <c r="V132" s="324"/>
      <c r="W132" s="328"/>
      <c r="X132" s="328"/>
      <c r="AA132" s="282" t="s">
        <v>765</v>
      </c>
      <c r="AC132" s="328"/>
    </row>
    <row r="133" spans="1:29" s="277" customFormat="1" ht="33.75" x14ac:dyDescent="0.2">
      <c r="A133" s="335"/>
      <c r="B133" s="336" t="s">
        <v>767</v>
      </c>
      <c r="C133" s="284" t="s">
        <v>768</v>
      </c>
      <c r="D133" s="284"/>
      <c r="E133" s="284"/>
      <c r="F133" s="337" t="s">
        <v>299</v>
      </c>
      <c r="G133" s="337" t="s">
        <v>655</v>
      </c>
      <c r="H133" s="337"/>
      <c r="I133" s="337" t="s">
        <v>655</v>
      </c>
      <c r="J133" s="338"/>
      <c r="K133" s="337"/>
      <c r="L133" s="338">
        <v>12995.33</v>
      </c>
      <c r="M133" s="337"/>
      <c r="N133" s="339">
        <v>281869</v>
      </c>
      <c r="V133" s="324"/>
      <c r="W133" s="328"/>
      <c r="X133" s="328"/>
      <c r="AA133" s="282" t="s">
        <v>768</v>
      </c>
      <c r="AC133" s="328"/>
    </row>
    <row r="134" spans="1:29" s="277" customFormat="1" ht="12" x14ac:dyDescent="0.2">
      <c r="A134" s="344"/>
      <c r="B134" s="345"/>
      <c r="C134" s="331" t="s">
        <v>304</v>
      </c>
      <c r="D134" s="331"/>
      <c r="E134" s="331"/>
      <c r="F134" s="332"/>
      <c r="G134" s="332"/>
      <c r="H134" s="332"/>
      <c r="I134" s="332"/>
      <c r="J134" s="333"/>
      <c r="K134" s="332"/>
      <c r="L134" s="333">
        <v>75806.09</v>
      </c>
      <c r="M134" s="341"/>
      <c r="N134" s="334">
        <v>1644235</v>
      </c>
      <c r="V134" s="324"/>
      <c r="W134" s="328"/>
      <c r="X134" s="328"/>
      <c r="AC134" s="328" t="s">
        <v>304</v>
      </c>
    </row>
    <row r="135" spans="1:29" s="277" customFormat="1" ht="56.25" x14ac:dyDescent="0.2">
      <c r="A135" s="329" t="s">
        <v>363</v>
      </c>
      <c r="B135" s="330" t="s">
        <v>843</v>
      </c>
      <c r="C135" s="331" t="s">
        <v>844</v>
      </c>
      <c r="D135" s="331"/>
      <c r="E135" s="331"/>
      <c r="F135" s="332" t="s">
        <v>570</v>
      </c>
      <c r="G135" s="332"/>
      <c r="H135" s="332"/>
      <c r="I135" s="332" t="s">
        <v>278</v>
      </c>
      <c r="J135" s="333"/>
      <c r="K135" s="332"/>
      <c r="L135" s="333"/>
      <c r="M135" s="332"/>
      <c r="N135" s="334"/>
      <c r="V135" s="324"/>
      <c r="W135" s="328"/>
      <c r="X135" s="328" t="s">
        <v>844</v>
      </c>
      <c r="AC135" s="328"/>
    </row>
    <row r="136" spans="1:29" s="277" customFormat="1" ht="45" x14ac:dyDescent="0.2">
      <c r="A136" s="368"/>
      <c r="B136" s="336" t="s">
        <v>759</v>
      </c>
      <c r="C136" s="284" t="s">
        <v>760</v>
      </c>
      <c r="D136" s="284"/>
      <c r="E136" s="284"/>
      <c r="F136" s="284"/>
      <c r="G136" s="284"/>
      <c r="H136" s="284"/>
      <c r="I136" s="284"/>
      <c r="J136" s="284"/>
      <c r="K136" s="284"/>
      <c r="L136" s="284"/>
      <c r="M136" s="284"/>
      <c r="N136" s="348"/>
      <c r="V136" s="324"/>
      <c r="W136" s="328"/>
      <c r="X136" s="328"/>
      <c r="Y136" s="282" t="s">
        <v>760</v>
      </c>
      <c r="AC136" s="328"/>
    </row>
    <row r="137" spans="1:29" s="277" customFormat="1" ht="12" x14ac:dyDescent="0.2">
      <c r="A137" s="335"/>
      <c r="B137" s="336" t="s">
        <v>278</v>
      </c>
      <c r="C137" s="284" t="s">
        <v>126</v>
      </c>
      <c r="D137" s="284"/>
      <c r="E137" s="284"/>
      <c r="F137" s="337"/>
      <c r="G137" s="337"/>
      <c r="H137" s="337"/>
      <c r="I137" s="337"/>
      <c r="J137" s="338">
        <v>4062.25</v>
      </c>
      <c r="K137" s="337" t="s">
        <v>761</v>
      </c>
      <c r="L137" s="338">
        <v>5280.93</v>
      </c>
      <c r="M137" s="337" t="s">
        <v>282</v>
      </c>
      <c r="N137" s="339">
        <v>114543</v>
      </c>
      <c r="V137" s="324"/>
      <c r="W137" s="328"/>
      <c r="X137" s="328"/>
      <c r="Z137" s="282" t="s">
        <v>126</v>
      </c>
      <c r="AC137" s="328"/>
    </row>
    <row r="138" spans="1:29" s="277" customFormat="1" ht="12" x14ac:dyDescent="0.2">
      <c r="A138" s="335"/>
      <c r="B138" s="336"/>
      <c r="C138" s="284" t="s">
        <v>290</v>
      </c>
      <c r="D138" s="284"/>
      <c r="E138" s="284"/>
      <c r="F138" s="337" t="s">
        <v>291</v>
      </c>
      <c r="G138" s="337" t="s">
        <v>845</v>
      </c>
      <c r="H138" s="337" t="s">
        <v>761</v>
      </c>
      <c r="I138" s="337" t="s">
        <v>846</v>
      </c>
      <c r="J138" s="338"/>
      <c r="K138" s="337"/>
      <c r="L138" s="338"/>
      <c r="M138" s="337"/>
      <c r="N138" s="339"/>
      <c r="V138" s="324"/>
      <c r="W138" s="328"/>
      <c r="X138" s="328"/>
      <c r="AA138" s="282" t="s">
        <v>290</v>
      </c>
      <c r="AC138" s="328"/>
    </row>
    <row r="139" spans="1:29" s="277" customFormat="1" ht="12" x14ac:dyDescent="0.2">
      <c r="A139" s="335"/>
      <c r="B139" s="336"/>
      <c r="C139" s="340" t="s">
        <v>295</v>
      </c>
      <c r="D139" s="340"/>
      <c r="E139" s="340"/>
      <c r="F139" s="341"/>
      <c r="G139" s="341"/>
      <c r="H139" s="341"/>
      <c r="I139" s="341"/>
      <c r="J139" s="342">
        <v>4062.25</v>
      </c>
      <c r="K139" s="341"/>
      <c r="L139" s="342">
        <v>5280.93</v>
      </c>
      <c r="M139" s="341"/>
      <c r="N139" s="343"/>
      <c r="V139" s="324"/>
      <c r="W139" s="328"/>
      <c r="X139" s="328"/>
      <c r="AB139" s="282" t="s">
        <v>295</v>
      </c>
      <c r="AC139" s="328"/>
    </row>
    <row r="140" spans="1:29" s="277" customFormat="1" ht="12" x14ac:dyDescent="0.2">
      <c r="A140" s="335"/>
      <c r="B140" s="336"/>
      <c r="C140" s="284" t="s">
        <v>296</v>
      </c>
      <c r="D140" s="284"/>
      <c r="E140" s="284"/>
      <c r="F140" s="337"/>
      <c r="G140" s="337"/>
      <c r="H140" s="337"/>
      <c r="I140" s="337"/>
      <c r="J140" s="338"/>
      <c r="K140" s="337"/>
      <c r="L140" s="338">
        <v>5280.93</v>
      </c>
      <c r="M140" s="337"/>
      <c r="N140" s="339">
        <v>114543</v>
      </c>
      <c r="V140" s="324"/>
      <c r="W140" s="328"/>
      <c r="X140" s="328"/>
      <c r="AA140" s="282" t="s">
        <v>296</v>
      </c>
      <c r="AC140" s="328"/>
    </row>
    <row r="141" spans="1:29" s="277" customFormat="1" ht="33.75" x14ac:dyDescent="0.2">
      <c r="A141" s="335"/>
      <c r="B141" s="336" t="s">
        <v>764</v>
      </c>
      <c r="C141" s="284" t="s">
        <v>765</v>
      </c>
      <c r="D141" s="284"/>
      <c r="E141" s="284"/>
      <c r="F141" s="337" t="s">
        <v>299</v>
      </c>
      <c r="G141" s="337" t="s">
        <v>766</v>
      </c>
      <c r="H141" s="337"/>
      <c r="I141" s="337" t="s">
        <v>766</v>
      </c>
      <c r="J141" s="338"/>
      <c r="K141" s="337"/>
      <c r="L141" s="338">
        <v>3907.89</v>
      </c>
      <c r="M141" s="337"/>
      <c r="N141" s="339">
        <v>84762</v>
      </c>
      <c r="V141" s="324"/>
      <c r="W141" s="328"/>
      <c r="X141" s="328"/>
      <c r="AA141" s="282" t="s">
        <v>765</v>
      </c>
      <c r="AC141" s="328"/>
    </row>
    <row r="142" spans="1:29" s="277" customFormat="1" ht="33.75" x14ac:dyDescent="0.2">
      <c r="A142" s="335"/>
      <c r="B142" s="336" t="s">
        <v>767</v>
      </c>
      <c r="C142" s="284" t="s">
        <v>768</v>
      </c>
      <c r="D142" s="284"/>
      <c r="E142" s="284"/>
      <c r="F142" s="337" t="s">
        <v>299</v>
      </c>
      <c r="G142" s="337" t="s">
        <v>655</v>
      </c>
      <c r="H142" s="337"/>
      <c r="I142" s="337" t="s">
        <v>655</v>
      </c>
      <c r="J142" s="338"/>
      <c r="K142" s="337"/>
      <c r="L142" s="338">
        <v>1901.13</v>
      </c>
      <c r="M142" s="337"/>
      <c r="N142" s="339">
        <v>41235</v>
      </c>
      <c r="V142" s="324"/>
      <c r="W142" s="328"/>
      <c r="X142" s="328"/>
      <c r="AA142" s="282" t="s">
        <v>768</v>
      </c>
      <c r="AC142" s="328"/>
    </row>
    <row r="143" spans="1:29" s="277" customFormat="1" ht="12" x14ac:dyDescent="0.2">
      <c r="A143" s="344"/>
      <c r="B143" s="345"/>
      <c r="C143" s="331" t="s">
        <v>304</v>
      </c>
      <c r="D143" s="331"/>
      <c r="E143" s="331"/>
      <c r="F143" s="332"/>
      <c r="G143" s="332"/>
      <c r="H143" s="332"/>
      <c r="I143" s="332"/>
      <c r="J143" s="333"/>
      <c r="K143" s="332"/>
      <c r="L143" s="333">
        <v>11089.95</v>
      </c>
      <c r="M143" s="341"/>
      <c r="N143" s="334">
        <v>240540</v>
      </c>
      <c r="V143" s="324"/>
      <c r="W143" s="328"/>
      <c r="X143" s="328"/>
      <c r="AC143" s="328" t="s">
        <v>304</v>
      </c>
    </row>
    <row r="144" spans="1:29" s="277" customFormat="1" ht="1.5" customHeight="1" x14ac:dyDescent="0.2">
      <c r="A144" s="349"/>
      <c r="B144" s="345"/>
      <c r="C144" s="345"/>
      <c r="D144" s="345"/>
      <c r="E144" s="345"/>
      <c r="F144" s="349"/>
      <c r="G144" s="349"/>
      <c r="H144" s="349"/>
      <c r="I144" s="349"/>
      <c r="J144" s="350"/>
      <c r="K144" s="349"/>
      <c r="L144" s="350"/>
      <c r="M144" s="337"/>
      <c r="N144" s="350"/>
      <c r="V144" s="324"/>
      <c r="W144" s="328"/>
      <c r="X144" s="328"/>
      <c r="AC144" s="328"/>
    </row>
    <row r="145" spans="1:33" s="277" customFormat="1" ht="2.25" customHeight="1" x14ac:dyDescent="0.2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  <c r="L145" s="369"/>
      <c r="M145" s="370"/>
      <c r="N145" s="371"/>
    </row>
    <row r="146" spans="1:33" s="277" customFormat="1" x14ac:dyDescent="0.2">
      <c r="A146" s="351"/>
      <c r="B146" s="352"/>
      <c r="C146" s="331" t="s">
        <v>488</v>
      </c>
      <c r="D146" s="331"/>
      <c r="E146" s="331"/>
      <c r="F146" s="331"/>
      <c r="G146" s="331"/>
      <c r="H146" s="331"/>
      <c r="I146" s="331"/>
      <c r="J146" s="331"/>
      <c r="K146" s="331"/>
      <c r="L146" s="353"/>
      <c r="M146" s="372"/>
      <c r="N146" s="355"/>
      <c r="AE146" s="328" t="s">
        <v>488</v>
      </c>
    </row>
    <row r="147" spans="1:33" s="277" customFormat="1" x14ac:dyDescent="0.2">
      <c r="A147" s="356"/>
      <c r="B147" s="336"/>
      <c r="C147" s="284" t="s">
        <v>372</v>
      </c>
      <c r="D147" s="284"/>
      <c r="E147" s="284"/>
      <c r="F147" s="284"/>
      <c r="G147" s="284"/>
      <c r="H147" s="284"/>
      <c r="I147" s="284"/>
      <c r="J147" s="284"/>
      <c r="K147" s="284"/>
      <c r="L147" s="357">
        <v>43183.1</v>
      </c>
      <c r="M147" s="373"/>
      <c r="N147" s="359">
        <v>936641</v>
      </c>
      <c r="AE147" s="328"/>
      <c r="AF147" s="282" t="s">
        <v>372</v>
      </c>
    </row>
    <row r="148" spans="1:33" s="277" customFormat="1" x14ac:dyDescent="0.2">
      <c r="A148" s="356"/>
      <c r="B148" s="336"/>
      <c r="C148" s="284" t="s">
        <v>373</v>
      </c>
      <c r="D148" s="284"/>
      <c r="E148" s="284"/>
      <c r="F148" s="284"/>
      <c r="G148" s="284"/>
      <c r="H148" s="284"/>
      <c r="I148" s="284"/>
      <c r="J148" s="284"/>
      <c r="K148" s="284"/>
      <c r="L148" s="357"/>
      <c r="M148" s="373"/>
      <c r="N148" s="359"/>
      <c r="AE148" s="328"/>
      <c r="AF148" s="282" t="s">
        <v>373</v>
      </c>
    </row>
    <row r="149" spans="1:33" s="277" customFormat="1" x14ac:dyDescent="0.2">
      <c r="A149" s="356"/>
      <c r="B149" s="336"/>
      <c r="C149" s="284" t="s">
        <v>374</v>
      </c>
      <c r="D149" s="284"/>
      <c r="E149" s="284"/>
      <c r="F149" s="284"/>
      <c r="G149" s="284"/>
      <c r="H149" s="284"/>
      <c r="I149" s="284"/>
      <c r="J149" s="284"/>
      <c r="K149" s="284"/>
      <c r="L149" s="357">
        <v>43183.1</v>
      </c>
      <c r="M149" s="373"/>
      <c r="N149" s="359">
        <v>936641</v>
      </c>
      <c r="AE149" s="328"/>
      <c r="AF149" s="282" t="s">
        <v>374</v>
      </c>
    </row>
    <row r="150" spans="1:33" s="277" customFormat="1" x14ac:dyDescent="0.2">
      <c r="A150" s="356"/>
      <c r="B150" s="336"/>
      <c r="C150" s="284" t="s">
        <v>799</v>
      </c>
      <c r="D150" s="284"/>
      <c r="E150" s="284"/>
      <c r="F150" s="284"/>
      <c r="G150" s="284"/>
      <c r="H150" s="284"/>
      <c r="I150" s="284"/>
      <c r="J150" s="284"/>
      <c r="K150" s="284"/>
      <c r="L150" s="357">
        <v>90684.5</v>
      </c>
      <c r="M150" s="373"/>
      <c r="N150" s="359">
        <v>1966945</v>
      </c>
      <c r="AE150" s="328"/>
      <c r="AF150" s="282" t="s">
        <v>799</v>
      </c>
    </row>
    <row r="151" spans="1:33" s="277" customFormat="1" x14ac:dyDescent="0.2">
      <c r="A151" s="356"/>
      <c r="B151" s="336"/>
      <c r="C151" s="284" t="s">
        <v>800</v>
      </c>
      <c r="D151" s="284"/>
      <c r="E151" s="284"/>
      <c r="F151" s="284"/>
      <c r="G151" s="284"/>
      <c r="H151" s="284"/>
      <c r="I151" s="284"/>
      <c r="J151" s="284"/>
      <c r="K151" s="284"/>
      <c r="L151" s="357">
        <v>90684.5</v>
      </c>
      <c r="M151" s="373"/>
      <c r="N151" s="359">
        <v>1966945</v>
      </c>
      <c r="AE151" s="328"/>
      <c r="AF151" s="282" t="s">
        <v>800</v>
      </c>
    </row>
    <row r="152" spans="1:33" s="277" customFormat="1" x14ac:dyDescent="0.2">
      <c r="A152" s="356"/>
      <c r="B152" s="336"/>
      <c r="C152" s="284" t="s">
        <v>801</v>
      </c>
      <c r="D152" s="284"/>
      <c r="E152" s="284"/>
      <c r="F152" s="284"/>
      <c r="G152" s="284"/>
      <c r="H152" s="284"/>
      <c r="I152" s="284"/>
      <c r="J152" s="284"/>
      <c r="K152" s="284"/>
      <c r="L152" s="357"/>
      <c r="M152" s="373"/>
      <c r="N152" s="359"/>
      <c r="AE152" s="328"/>
      <c r="AF152" s="282" t="s">
        <v>801</v>
      </c>
    </row>
    <row r="153" spans="1:33" s="277" customFormat="1" x14ac:dyDescent="0.2">
      <c r="A153" s="356"/>
      <c r="B153" s="336"/>
      <c r="C153" s="284" t="s">
        <v>802</v>
      </c>
      <c r="D153" s="284"/>
      <c r="E153" s="284"/>
      <c r="F153" s="284"/>
      <c r="G153" s="284"/>
      <c r="H153" s="284"/>
      <c r="I153" s="284"/>
      <c r="J153" s="284"/>
      <c r="K153" s="284"/>
      <c r="L153" s="357">
        <v>43183.1</v>
      </c>
      <c r="M153" s="373"/>
      <c r="N153" s="359">
        <v>936641</v>
      </c>
      <c r="AE153" s="328"/>
      <c r="AF153" s="282" t="s">
        <v>802</v>
      </c>
    </row>
    <row r="154" spans="1:33" s="277" customFormat="1" x14ac:dyDescent="0.2">
      <c r="A154" s="356"/>
      <c r="B154" s="336"/>
      <c r="C154" s="284" t="s">
        <v>803</v>
      </c>
      <c r="D154" s="284"/>
      <c r="E154" s="284"/>
      <c r="F154" s="284"/>
      <c r="G154" s="284"/>
      <c r="H154" s="284"/>
      <c r="I154" s="284"/>
      <c r="J154" s="284"/>
      <c r="K154" s="284"/>
      <c r="L154" s="357">
        <v>31955.49</v>
      </c>
      <c r="M154" s="373"/>
      <c r="N154" s="359">
        <v>693114</v>
      </c>
      <c r="AE154" s="328"/>
      <c r="AF154" s="282" t="s">
        <v>803</v>
      </c>
    </row>
    <row r="155" spans="1:33" s="277" customFormat="1" x14ac:dyDescent="0.2">
      <c r="A155" s="356"/>
      <c r="B155" s="336"/>
      <c r="C155" s="284" t="s">
        <v>804</v>
      </c>
      <c r="D155" s="284"/>
      <c r="E155" s="284"/>
      <c r="F155" s="284"/>
      <c r="G155" s="284"/>
      <c r="H155" s="284"/>
      <c r="I155" s="284"/>
      <c r="J155" s="284"/>
      <c r="K155" s="284"/>
      <c r="L155" s="357">
        <v>15545.91</v>
      </c>
      <c r="M155" s="373"/>
      <c r="N155" s="359">
        <v>337190</v>
      </c>
      <c r="AE155" s="328"/>
      <c r="AF155" s="282" t="s">
        <v>804</v>
      </c>
    </row>
    <row r="156" spans="1:33" s="277" customFormat="1" x14ac:dyDescent="0.2">
      <c r="A156" s="356"/>
      <c r="B156" s="336"/>
      <c r="C156" s="284" t="s">
        <v>385</v>
      </c>
      <c r="D156" s="284"/>
      <c r="E156" s="284"/>
      <c r="F156" s="284"/>
      <c r="G156" s="284"/>
      <c r="H156" s="284"/>
      <c r="I156" s="284"/>
      <c r="J156" s="284"/>
      <c r="K156" s="284"/>
      <c r="L156" s="357">
        <v>43183.1</v>
      </c>
      <c r="M156" s="373"/>
      <c r="N156" s="359">
        <v>936641</v>
      </c>
      <c r="AE156" s="328"/>
      <c r="AF156" s="282" t="s">
        <v>385</v>
      </c>
    </row>
    <row r="157" spans="1:33" s="277" customFormat="1" x14ac:dyDescent="0.2">
      <c r="A157" s="356"/>
      <c r="B157" s="336"/>
      <c r="C157" s="284" t="s">
        <v>386</v>
      </c>
      <c r="D157" s="284"/>
      <c r="E157" s="284"/>
      <c r="F157" s="284"/>
      <c r="G157" s="284"/>
      <c r="H157" s="284"/>
      <c r="I157" s="284"/>
      <c r="J157" s="284"/>
      <c r="K157" s="284"/>
      <c r="L157" s="357">
        <v>31955.49</v>
      </c>
      <c r="M157" s="373"/>
      <c r="N157" s="359">
        <v>693114</v>
      </c>
      <c r="AE157" s="328"/>
      <c r="AF157" s="282" t="s">
        <v>386</v>
      </c>
    </row>
    <row r="158" spans="1:33" s="277" customFormat="1" x14ac:dyDescent="0.2">
      <c r="A158" s="356"/>
      <c r="B158" s="336"/>
      <c r="C158" s="284" t="s">
        <v>387</v>
      </c>
      <c r="D158" s="284"/>
      <c r="E158" s="284"/>
      <c r="F158" s="284"/>
      <c r="G158" s="284"/>
      <c r="H158" s="284"/>
      <c r="I158" s="284"/>
      <c r="J158" s="284"/>
      <c r="K158" s="284"/>
      <c r="L158" s="357">
        <v>15545.91</v>
      </c>
      <c r="M158" s="373"/>
      <c r="N158" s="359">
        <v>337190</v>
      </c>
      <c r="AE158" s="328"/>
      <c r="AF158" s="282" t="s">
        <v>387</v>
      </c>
    </row>
    <row r="159" spans="1:33" s="277" customFormat="1" x14ac:dyDescent="0.2">
      <c r="A159" s="356"/>
      <c r="B159" s="336"/>
      <c r="C159" s="284" t="s">
        <v>490</v>
      </c>
      <c r="D159" s="284"/>
      <c r="E159" s="284"/>
      <c r="F159" s="284"/>
      <c r="G159" s="284"/>
      <c r="H159" s="284"/>
      <c r="I159" s="284"/>
      <c r="J159" s="284"/>
      <c r="K159" s="284"/>
      <c r="L159" s="357">
        <v>88326.7</v>
      </c>
      <c r="M159" s="373"/>
      <c r="N159" s="359">
        <v>1915804</v>
      </c>
      <c r="AE159" s="328"/>
      <c r="AF159" s="282" t="s">
        <v>490</v>
      </c>
    </row>
    <row r="160" spans="1:33" s="277" customFormat="1" x14ac:dyDescent="0.2">
      <c r="A160" s="356"/>
      <c r="B160" s="336"/>
      <c r="C160" s="284" t="s">
        <v>491</v>
      </c>
      <c r="D160" s="284"/>
      <c r="E160" s="284"/>
      <c r="F160" s="284"/>
      <c r="G160" s="284"/>
      <c r="H160" s="284"/>
      <c r="I160" s="284"/>
      <c r="J160" s="284"/>
      <c r="K160" s="284"/>
      <c r="L160" s="357">
        <v>17665.34</v>
      </c>
      <c r="M160" s="373"/>
      <c r="N160" s="374">
        <v>383160.8</v>
      </c>
      <c r="AE160" s="328"/>
      <c r="AG160" s="282" t="s">
        <v>491</v>
      </c>
    </row>
    <row r="161" spans="1:34" x14ac:dyDescent="0.2">
      <c r="A161" s="356"/>
      <c r="B161" s="350"/>
      <c r="C161" s="360" t="s">
        <v>492</v>
      </c>
      <c r="D161" s="360"/>
      <c r="E161" s="360"/>
      <c r="F161" s="360"/>
      <c r="G161" s="360"/>
      <c r="H161" s="360"/>
      <c r="I161" s="360"/>
      <c r="J161" s="360"/>
      <c r="K161" s="360"/>
      <c r="L161" s="361">
        <v>105992.04</v>
      </c>
      <c r="M161" s="375"/>
      <c r="N161" s="376">
        <v>2298964.7999999998</v>
      </c>
      <c r="P161" s="277"/>
      <c r="Q161" s="277"/>
      <c r="R161" s="277"/>
      <c r="S161" s="277"/>
      <c r="T161" s="277"/>
      <c r="U161" s="277"/>
      <c r="V161" s="277"/>
      <c r="W161" s="277"/>
      <c r="X161" s="277"/>
      <c r="Y161" s="277"/>
      <c r="Z161" s="277"/>
      <c r="AA161" s="277"/>
      <c r="AB161" s="277"/>
      <c r="AC161" s="277"/>
      <c r="AD161" s="277"/>
      <c r="AE161" s="328"/>
      <c r="AF161" s="277"/>
      <c r="AG161" s="277"/>
      <c r="AH161" s="328" t="s">
        <v>492</v>
      </c>
    </row>
    <row r="162" spans="1:34" ht="1.5" customHeight="1" x14ac:dyDescent="0.2">
      <c r="B162" s="350"/>
      <c r="C162" s="345"/>
      <c r="D162" s="345"/>
      <c r="E162" s="345"/>
      <c r="F162" s="345"/>
      <c r="G162" s="345"/>
      <c r="H162" s="345"/>
      <c r="I162" s="345"/>
      <c r="J162" s="345"/>
      <c r="K162" s="345"/>
      <c r="L162" s="361"/>
      <c r="M162" s="362"/>
      <c r="N162" s="377"/>
      <c r="P162" s="277"/>
      <c r="Q162" s="277"/>
      <c r="R162" s="277"/>
      <c r="S162" s="277"/>
      <c r="T162" s="277"/>
      <c r="U162" s="277"/>
      <c r="V162" s="277"/>
      <c r="W162" s="277"/>
      <c r="X162" s="277"/>
      <c r="Y162" s="277"/>
      <c r="Z162" s="277"/>
      <c r="AA162" s="277"/>
      <c r="AB162" s="277"/>
      <c r="AC162" s="277"/>
      <c r="AD162" s="277"/>
      <c r="AE162" s="277"/>
      <c r="AF162" s="277"/>
      <c r="AG162" s="277"/>
      <c r="AH162" s="277"/>
    </row>
    <row r="163" spans="1:34" ht="53.25" customHeight="1" x14ac:dyDescent="0.2">
      <c r="A163" s="378"/>
      <c r="B163" s="378"/>
      <c r="C163" s="378"/>
      <c r="D163" s="378"/>
      <c r="E163" s="378"/>
      <c r="F163" s="378"/>
      <c r="G163" s="378"/>
      <c r="H163" s="378"/>
      <c r="I163" s="378"/>
      <c r="J163" s="378"/>
      <c r="K163" s="378"/>
      <c r="L163" s="378"/>
      <c r="M163" s="378"/>
      <c r="N163" s="378"/>
      <c r="P163" s="277"/>
      <c r="Q163" s="277"/>
      <c r="R163" s="277"/>
      <c r="S163" s="277"/>
      <c r="T163" s="277"/>
      <c r="U163" s="277"/>
      <c r="V163" s="277"/>
      <c r="W163" s="277"/>
      <c r="X163" s="277"/>
      <c r="Y163" s="277"/>
      <c r="Z163" s="277"/>
      <c r="AA163" s="277"/>
      <c r="AB163" s="277"/>
      <c r="AC163" s="277"/>
      <c r="AD163" s="277"/>
      <c r="AE163" s="277"/>
      <c r="AF163" s="277"/>
      <c r="AG163" s="277"/>
      <c r="AH163" s="277"/>
    </row>
    <row r="164" spans="1:34" x14ac:dyDescent="0.2">
      <c r="B164" s="379" t="s">
        <v>493</v>
      </c>
      <c r="C164" s="380"/>
      <c r="D164" s="380"/>
      <c r="E164" s="380"/>
      <c r="F164" s="380"/>
      <c r="G164" s="380"/>
      <c r="H164" s="380"/>
      <c r="I164" s="380"/>
      <c r="J164" s="380"/>
      <c r="K164" s="380"/>
      <c r="L164" s="380"/>
    </row>
    <row r="165" spans="1:34" ht="13.5" customHeight="1" x14ac:dyDescent="0.2">
      <c r="B165" s="278"/>
      <c r="C165" s="381" t="s">
        <v>494</v>
      </c>
      <c r="D165" s="381"/>
      <c r="E165" s="381"/>
      <c r="F165" s="381"/>
      <c r="G165" s="381"/>
      <c r="H165" s="381"/>
      <c r="I165" s="381"/>
      <c r="J165" s="381"/>
      <c r="K165" s="381"/>
      <c r="L165" s="381"/>
    </row>
    <row r="166" spans="1:34" ht="12.75" customHeight="1" x14ac:dyDescent="0.2">
      <c r="B166" s="379" t="s">
        <v>495</v>
      </c>
      <c r="C166" s="380"/>
      <c r="D166" s="380"/>
      <c r="E166" s="380"/>
      <c r="F166" s="380"/>
      <c r="G166" s="380"/>
      <c r="H166" s="380"/>
      <c r="I166" s="380"/>
      <c r="J166" s="380"/>
      <c r="K166" s="380"/>
      <c r="L166" s="380"/>
    </row>
    <row r="167" spans="1:34" ht="13.5" customHeight="1" x14ac:dyDescent="0.2">
      <c r="C167" s="381" t="s">
        <v>494</v>
      </c>
      <c r="D167" s="381"/>
      <c r="E167" s="381"/>
      <c r="F167" s="381"/>
      <c r="G167" s="381"/>
      <c r="H167" s="381"/>
      <c r="I167" s="381"/>
      <c r="J167" s="381"/>
      <c r="K167" s="381"/>
      <c r="L167" s="381"/>
    </row>
    <row r="169" spans="1:34" x14ac:dyDescent="0.2">
      <c r="B169" s="382"/>
      <c r="D169" s="382"/>
      <c r="F169" s="382"/>
      <c r="P169" s="277"/>
      <c r="Q169" s="277"/>
      <c r="R169" s="277"/>
      <c r="S169" s="277"/>
      <c r="T169" s="277"/>
      <c r="U169" s="277"/>
      <c r="V169" s="277"/>
      <c r="W169" s="277"/>
      <c r="X169" s="277"/>
      <c r="Y169" s="277"/>
      <c r="Z169" s="277"/>
      <c r="AA169" s="277"/>
      <c r="AB169" s="277"/>
      <c r="AC169" s="277"/>
      <c r="AD169" s="277"/>
      <c r="AE169" s="277"/>
      <c r="AF169" s="277"/>
      <c r="AG169" s="277"/>
      <c r="AH169" s="277"/>
    </row>
  </sheetData>
  <mergeCells count="151">
    <mergeCell ref="C165:L165"/>
    <mergeCell ref="C166:L166"/>
    <mergeCell ref="C167:L167"/>
    <mergeCell ref="C157:K157"/>
    <mergeCell ref="C158:K158"/>
    <mergeCell ref="C159:K159"/>
    <mergeCell ref="C160:K160"/>
    <mergeCell ref="C161:K161"/>
    <mergeCell ref="C164:L164"/>
    <mergeCell ref="C151:K151"/>
    <mergeCell ref="C152:K152"/>
    <mergeCell ref="C153:K153"/>
    <mergeCell ref="C154:K154"/>
    <mergeCell ref="C155:K155"/>
    <mergeCell ref="C156:K156"/>
    <mergeCell ref="C143:E143"/>
    <mergeCell ref="C146:K146"/>
    <mergeCell ref="C147:K147"/>
    <mergeCell ref="C148:K148"/>
    <mergeCell ref="C149:K149"/>
    <mergeCell ref="C150:K150"/>
    <mergeCell ref="C137:E137"/>
    <mergeCell ref="C138:E138"/>
    <mergeCell ref="C139:E139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36:N136"/>
    <mergeCell ref="A125:N125"/>
    <mergeCell ref="C126:E126"/>
    <mergeCell ref="C127:N127"/>
    <mergeCell ref="C128:E128"/>
    <mergeCell ref="C129:E129"/>
    <mergeCell ref="C130:E130"/>
    <mergeCell ref="C119:E119"/>
    <mergeCell ref="C120:E120"/>
    <mergeCell ref="C121:E121"/>
    <mergeCell ref="C122:E122"/>
    <mergeCell ref="C123:E123"/>
    <mergeCell ref="C124:E124"/>
    <mergeCell ref="C113:E113"/>
    <mergeCell ref="C114:E114"/>
    <mergeCell ref="C115:E115"/>
    <mergeCell ref="C116:N116"/>
    <mergeCell ref="C117:N117"/>
    <mergeCell ref="C118:E118"/>
    <mergeCell ref="C107:N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C105:E105"/>
    <mergeCell ref="C106:E106"/>
    <mergeCell ref="C95:E95"/>
    <mergeCell ref="C96:E96"/>
    <mergeCell ref="C97:E97"/>
    <mergeCell ref="C98:N98"/>
    <mergeCell ref="C99:E99"/>
    <mergeCell ref="C100:E100"/>
    <mergeCell ref="C89:N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77:E77"/>
    <mergeCell ref="A78:N78"/>
    <mergeCell ref="C79:E79"/>
    <mergeCell ref="C80:N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N69"/>
    <mergeCell ref="C70:N70"/>
    <mergeCell ref="C59:E59"/>
    <mergeCell ref="C60:N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N51"/>
    <mergeCell ref="C52:E52"/>
    <mergeCell ref="C41:E41"/>
    <mergeCell ref="C42:N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77"/>
  <sheetViews>
    <sheetView showGridLines="0" topLeftCell="A4" zoomScaleNormal="100" zoomScaleSheetLayoutView="90" workbookViewId="0">
      <selection activeCell="J17" sqref="J17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5.140625" style="11" customWidth="1"/>
    <col min="9" max="9" width="16.140625" style="5" bestFit="1" customWidth="1"/>
    <col min="10" max="10" width="13.28515625" style="5" customWidth="1"/>
    <col min="11" max="16384" width="9.140625" style="5"/>
  </cols>
  <sheetData>
    <row r="1" spans="1:11" x14ac:dyDescent="0.2">
      <c r="D1" s="3"/>
      <c r="E1" s="3"/>
      <c r="F1" s="3"/>
      <c r="G1" s="3"/>
      <c r="H1" s="4" t="s">
        <v>0</v>
      </c>
    </row>
    <row r="2" spans="1:11" ht="15" x14ac:dyDescent="0.25">
      <c r="A2" s="6"/>
      <c r="B2" s="7" t="s">
        <v>1</v>
      </c>
      <c r="C2" s="194" t="s">
        <v>2</v>
      </c>
      <c r="D2" s="194"/>
      <c r="E2" s="194"/>
      <c r="F2" s="194"/>
      <c r="G2" s="194"/>
      <c r="H2" s="8"/>
      <c r="I2" s="9"/>
      <c r="J2" s="9"/>
      <c r="K2" s="9"/>
    </row>
    <row r="3" spans="1:11" x14ac:dyDescent="0.2">
      <c r="D3" s="10" t="s">
        <v>3</v>
      </c>
      <c r="F3" s="3"/>
      <c r="G3" s="3"/>
      <c r="H3" s="3"/>
    </row>
    <row r="4" spans="1:11" x14ac:dyDescent="0.2">
      <c r="B4" s="2" t="s">
        <v>4</v>
      </c>
      <c r="C4" s="12"/>
      <c r="D4" s="3"/>
      <c r="E4" s="10"/>
      <c r="F4" s="3"/>
      <c r="G4" s="3"/>
      <c r="H4" s="3"/>
    </row>
    <row r="5" spans="1:11" x14ac:dyDescent="0.2">
      <c r="B5" s="2" t="s">
        <v>5</v>
      </c>
      <c r="C5" s="13"/>
      <c r="D5" s="14">
        <f>H68</f>
        <v>33832.987084759821</v>
      </c>
      <c r="E5" s="15" t="s">
        <v>6</v>
      </c>
      <c r="F5" s="3"/>
      <c r="G5" s="3"/>
      <c r="H5" s="3"/>
    </row>
    <row r="6" spans="1:11" x14ac:dyDescent="0.2">
      <c r="D6" s="3"/>
      <c r="E6" s="10"/>
      <c r="F6" s="3"/>
      <c r="G6" s="3"/>
      <c r="H6" s="3"/>
    </row>
    <row r="7" spans="1:11" x14ac:dyDescent="0.2">
      <c r="D7" s="3"/>
      <c r="E7" s="10"/>
      <c r="F7" s="3"/>
      <c r="G7" s="3"/>
      <c r="H7" s="3"/>
    </row>
    <row r="8" spans="1:11" x14ac:dyDescent="0.2">
      <c r="B8" s="2" t="s">
        <v>7</v>
      </c>
      <c r="H8" s="3"/>
    </row>
    <row r="9" spans="1:11" x14ac:dyDescent="0.2">
      <c r="G9" s="3"/>
      <c r="H9" s="3"/>
    </row>
    <row r="10" spans="1:11" x14ac:dyDescent="0.2">
      <c r="D10" s="16" t="s">
        <v>8</v>
      </c>
      <c r="F10" s="3"/>
      <c r="G10" s="3"/>
      <c r="H10" s="3"/>
    </row>
    <row r="11" spans="1:11" x14ac:dyDescent="0.2">
      <c r="D11" s="17"/>
      <c r="F11" s="3"/>
      <c r="G11" s="3"/>
      <c r="H11" s="3"/>
    </row>
    <row r="12" spans="1:11" ht="21" customHeight="1" x14ac:dyDescent="0.2">
      <c r="C12" s="195" t="s">
        <v>862</v>
      </c>
      <c r="D12" s="195"/>
      <c r="E12" s="195"/>
      <c r="F12" s="195"/>
      <c r="G12" s="195"/>
      <c r="H12" s="3"/>
    </row>
    <row r="13" spans="1:11" x14ac:dyDescent="0.2">
      <c r="D13" s="18" t="s">
        <v>9</v>
      </c>
      <c r="F13" s="3"/>
      <c r="G13" s="3"/>
      <c r="H13" s="3"/>
    </row>
    <row r="14" spans="1:11" x14ac:dyDescent="0.2">
      <c r="D14" s="18"/>
      <c r="F14" s="3"/>
      <c r="G14" s="3"/>
      <c r="H14" s="3"/>
    </row>
    <row r="15" spans="1:11" s="22" customFormat="1" ht="12" customHeight="1" x14ac:dyDescent="0.2">
      <c r="A15" s="19"/>
      <c r="B15" s="2"/>
      <c r="C15" s="20"/>
      <c r="D15" s="21"/>
      <c r="E15" s="21"/>
      <c r="F15" s="21"/>
      <c r="G15" s="21"/>
      <c r="H15" s="21"/>
    </row>
    <row r="16" spans="1:11" s="22" customFormat="1" ht="12" customHeight="1" x14ac:dyDescent="0.2">
      <c r="A16" s="19"/>
      <c r="B16" s="2"/>
      <c r="C16" s="20"/>
      <c r="D16" s="21"/>
      <c r="E16" s="21"/>
      <c r="F16" s="21"/>
      <c r="G16" s="21"/>
      <c r="H16" s="21"/>
    </row>
    <row r="17" spans="1:13" ht="12.75" customHeight="1" x14ac:dyDescent="0.2">
      <c r="A17" s="196" t="s">
        <v>10</v>
      </c>
      <c r="B17" s="197" t="s">
        <v>11</v>
      </c>
      <c r="C17" s="197" t="s">
        <v>12</v>
      </c>
      <c r="D17" s="198" t="s">
        <v>13</v>
      </c>
      <c r="E17" s="198"/>
      <c r="F17" s="198"/>
      <c r="G17" s="198"/>
      <c r="H17" s="196" t="s">
        <v>14</v>
      </c>
    </row>
    <row r="18" spans="1:13" x14ac:dyDescent="0.2">
      <c r="A18" s="196"/>
      <c r="B18" s="197"/>
      <c r="C18" s="197"/>
      <c r="D18" s="196" t="s">
        <v>15</v>
      </c>
      <c r="E18" s="196" t="s">
        <v>16</v>
      </c>
      <c r="F18" s="196" t="s">
        <v>17</v>
      </c>
      <c r="G18" s="196" t="s">
        <v>18</v>
      </c>
      <c r="H18" s="196"/>
      <c r="J18" s="23"/>
    </row>
    <row r="19" spans="1:13" x14ac:dyDescent="0.2">
      <c r="A19" s="196"/>
      <c r="B19" s="197"/>
      <c r="C19" s="197"/>
      <c r="D19" s="196"/>
      <c r="E19" s="196"/>
      <c r="F19" s="196"/>
      <c r="G19" s="196"/>
      <c r="H19" s="196"/>
    </row>
    <row r="20" spans="1:13" x14ac:dyDescent="0.2">
      <c r="A20" s="196"/>
      <c r="B20" s="197"/>
      <c r="C20" s="197"/>
      <c r="D20" s="196"/>
      <c r="E20" s="196"/>
      <c r="F20" s="196"/>
      <c r="G20" s="196"/>
      <c r="H20" s="196"/>
    </row>
    <row r="21" spans="1:13" x14ac:dyDescent="0.2">
      <c r="A21" s="24">
        <v>1</v>
      </c>
      <c r="B21" s="25">
        <v>2</v>
      </c>
      <c r="C21" s="25">
        <v>3</v>
      </c>
      <c r="D21" s="24">
        <v>4</v>
      </c>
      <c r="E21" s="24">
        <v>5</v>
      </c>
      <c r="F21" s="24">
        <v>6</v>
      </c>
      <c r="G21" s="24">
        <v>7</v>
      </c>
      <c r="H21" s="24">
        <v>8</v>
      </c>
    </row>
    <row r="22" spans="1:13" x14ac:dyDescent="0.2">
      <c r="A22" s="201" t="s">
        <v>19</v>
      </c>
      <c r="B22" s="202"/>
      <c r="C22" s="202"/>
      <c r="D22" s="203"/>
      <c r="E22" s="203"/>
      <c r="F22" s="203"/>
      <c r="G22" s="203"/>
      <c r="H22" s="203"/>
    </row>
    <row r="23" spans="1:13" hidden="1" x14ac:dyDescent="0.2">
      <c r="A23" s="26"/>
      <c r="B23" s="71" t="str">
        <f>[33]ССР_база!B23</f>
        <v>№01-01</v>
      </c>
      <c r="C23" s="71" t="str">
        <f>[33]ССР_база!C23</f>
        <v>Вынос опор ВЛ-0,4 кВ "в натуру"</v>
      </c>
      <c r="D23" s="27"/>
      <c r="E23" s="27"/>
      <c r="F23" s="27"/>
      <c r="G23" s="27">
        <f>[33]ССР_база!G23</f>
        <v>0</v>
      </c>
      <c r="H23" s="27">
        <f t="shared" ref="H23:H27" si="0">SUM(D23:G23)</f>
        <v>0</v>
      </c>
    </row>
    <row r="24" spans="1:13" hidden="1" x14ac:dyDescent="0.2">
      <c r="A24" s="26"/>
      <c r="B24" s="71" t="str">
        <f>[33]ССР_база!B24</f>
        <v>№01-02</v>
      </c>
      <c r="C24" s="71" t="str">
        <f>[33]ССР_база!C24</f>
        <v>Вынос опор ВЛ-10 кВ "в натуру"</v>
      </c>
      <c r="D24" s="27"/>
      <c r="E24" s="27"/>
      <c r="F24" s="27"/>
      <c r="G24" s="27">
        <f>[33]ССР_база!G24</f>
        <v>0</v>
      </c>
      <c r="H24" s="27">
        <f t="shared" si="0"/>
        <v>0</v>
      </c>
    </row>
    <row r="25" spans="1:13" hidden="1" x14ac:dyDescent="0.2">
      <c r="A25" s="26"/>
      <c r="B25" s="71" t="str">
        <f>[33]ССР_база!B25</f>
        <v>№01-01</v>
      </c>
      <c r="C25" s="71" t="str">
        <f>[33]ССР_база!C25</f>
        <v>Расчистка трассы ВЛ-10 кВ</v>
      </c>
      <c r="D25" s="27">
        <f>[33]ССР_база!D25</f>
        <v>0</v>
      </c>
      <c r="E25" s="27"/>
      <c r="F25" s="27"/>
      <c r="G25" s="27"/>
      <c r="H25" s="27">
        <f t="shared" si="0"/>
        <v>0</v>
      </c>
    </row>
    <row r="26" spans="1:13" hidden="1" x14ac:dyDescent="0.2">
      <c r="A26" s="26"/>
      <c r="B26" s="28" t="str">
        <f>[33]ССР_база!B26</f>
        <v>№01-01</v>
      </c>
      <c r="C26" s="71" t="s">
        <v>20</v>
      </c>
      <c r="D26" s="27"/>
      <c r="E26" s="27"/>
      <c r="F26" s="27"/>
      <c r="G26" s="27"/>
      <c r="H26" s="27">
        <f>D26+E26+F26+G26</f>
        <v>0</v>
      </c>
    </row>
    <row r="27" spans="1:13" hidden="1" x14ac:dyDescent="0.2">
      <c r="A27" s="26"/>
      <c r="B27" s="71" t="s">
        <v>21</v>
      </c>
      <c r="C27" s="28" t="str">
        <f>[33]ССР_база!C27</f>
        <v>Вынос опор Реклоузер "в натуру"</v>
      </c>
      <c r="D27" s="27"/>
      <c r="E27" s="27"/>
      <c r="F27" s="27"/>
      <c r="G27" s="27">
        <f>[33]ССР_база!G27</f>
        <v>0</v>
      </c>
      <c r="H27" s="27">
        <f t="shared" si="0"/>
        <v>0</v>
      </c>
    </row>
    <row r="28" spans="1:13" x14ac:dyDescent="0.2">
      <c r="A28" s="29"/>
      <c r="B28" s="199" t="s">
        <v>22</v>
      </c>
      <c r="C28" s="200"/>
      <c r="D28" s="30">
        <f>SUM(D23:D27)</f>
        <v>0</v>
      </c>
      <c r="E28" s="30">
        <f t="shared" ref="E28:G28" si="1">SUM(E23:E27)</f>
        <v>0</v>
      </c>
      <c r="F28" s="30">
        <f t="shared" si="1"/>
        <v>0</v>
      </c>
      <c r="G28" s="30">
        <f t="shared" si="1"/>
        <v>0</v>
      </c>
      <c r="H28" s="30">
        <f>SUM(D28:G28)</f>
        <v>0</v>
      </c>
    </row>
    <row r="29" spans="1:13" x14ac:dyDescent="0.2">
      <c r="A29" s="204" t="s">
        <v>23</v>
      </c>
      <c r="B29" s="205"/>
      <c r="C29" s="205"/>
      <c r="D29" s="205"/>
      <c r="E29" s="205"/>
      <c r="F29" s="205"/>
      <c r="G29" s="205"/>
      <c r="H29" s="205"/>
    </row>
    <row r="30" spans="1:13" x14ac:dyDescent="0.2">
      <c r="A30" s="31"/>
      <c r="B30" s="72" t="s">
        <v>137</v>
      </c>
      <c r="C30" s="72" t="s">
        <v>848</v>
      </c>
      <c r="D30" s="27">
        <f>'ОС02-01'!D23/1000</f>
        <v>414.43379999999996</v>
      </c>
      <c r="E30" s="27">
        <f>'ОС02-01'!E22/1000</f>
        <v>8954.0501999999997</v>
      </c>
      <c r="F30" s="27">
        <f>'ОС02-01'!F22/1000</f>
        <v>8651.2704000000012</v>
      </c>
      <c r="G30" s="27"/>
      <c r="H30" s="27">
        <f>SUM(D30:G30)</f>
        <v>18019.754400000002</v>
      </c>
      <c r="J30" s="33"/>
      <c r="L30" s="33"/>
      <c r="M30" s="33"/>
    </row>
    <row r="31" spans="1:13" x14ac:dyDescent="0.2">
      <c r="A31" s="29"/>
      <c r="B31" s="199" t="s">
        <v>24</v>
      </c>
      <c r="C31" s="200"/>
      <c r="D31" s="30">
        <f>SUM(D30:D30)</f>
        <v>414.43379999999996</v>
      </c>
      <c r="E31" s="30">
        <f>SUM(E30:E30)</f>
        <v>8954.0501999999997</v>
      </c>
      <c r="F31" s="30">
        <f>SUM(F30:F30)</f>
        <v>8651.2704000000012</v>
      </c>
      <c r="G31" s="30">
        <f>SUM(G30:G30)</f>
        <v>0</v>
      </c>
      <c r="H31" s="30">
        <f>SUM(D31:G31)</f>
        <v>18019.754400000002</v>
      </c>
    </row>
    <row r="32" spans="1:13" s="36" customFormat="1" x14ac:dyDescent="0.2">
      <c r="A32" s="34"/>
      <c r="B32" s="206" t="s">
        <v>25</v>
      </c>
      <c r="C32" s="207"/>
      <c r="D32" s="35">
        <f>D31+D28</f>
        <v>414.43379999999996</v>
      </c>
      <c r="E32" s="35">
        <f>E31+E28</f>
        <v>8954.0501999999997</v>
      </c>
      <c r="F32" s="35">
        <f>F31+F28</f>
        <v>8651.2704000000012</v>
      </c>
      <c r="G32" s="35">
        <f>G31+G28</f>
        <v>0</v>
      </c>
      <c r="H32" s="35">
        <f>H31+H28</f>
        <v>18019.754400000002</v>
      </c>
    </row>
    <row r="33" spans="1:9" s="36" customFormat="1" ht="25.5" hidden="1" x14ac:dyDescent="0.2">
      <c r="A33" s="34"/>
      <c r="B33" s="73" t="s">
        <v>61</v>
      </c>
      <c r="C33" s="77" t="s">
        <v>26</v>
      </c>
      <c r="D33" s="37"/>
      <c r="E33" s="37"/>
      <c r="F33" s="37"/>
      <c r="G33" s="37"/>
      <c r="H33" s="37"/>
    </row>
    <row r="34" spans="1:9" s="36" customFormat="1" hidden="1" x14ac:dyDescent="0.2">
      <c r="A34" s="34"/>
      <c r="B34" s="38"/>
      <c r="C34" s="77" t="s">
        <v>217</v>
      </c>
      <c r="D34" s="39">
        <f>D32*D33</f>
        <v>0</v>
      </c>
      <c r="E34" s="39">
        <f t="shared" ref="E34:G34" si="2">E32*E33</f>
        <v>0</v>
      </c>
      <c r="F34" s="39">
        <f t="shared" si="2"/>
        <v>0</v>
      </c>
      <c r="G34" s="39">
        <f t="shared" si="2"/>
        <v>0</v>
      </c>
      <c r="H34" s="39">
        <f>D34+E34+F34+G34</f>
        <v>0</v>
      </c>
    </row>
    <row r="35" spans="1:9" x14ac:dyDescent="0.2">
      <c r="A35" s="204" t="s">
        <v>27</v>
      </c>
      <c r="B35" s="205"/>
      <c r="C35" s="205"/>
      <c r="D35" s="205"/>
      <c r="E35" s="205"/>
      <c r="F35" s="205"/>
      <c r="G35" s="205"/>
      <c r="H35" s="205"/>
    </row>
    <row r="36" spans="1:9" ht="38.25" x14ac:dyDescent="0.2">
      <c r="A36" s="29"/>
      <c r="B36" s="40" t="s">
        <v>860</v>
      </c>
      <c r="C36" s="77" t="s">
        <v>861</v>
      </c>
      <c r="D36" s="41">
        <f>D32*0.039*0.8</f>
        <v>12.93033456</v>
      </c>
      <c r="E36" s="41">
        <f>E32*0.039*0.8</f>
        <v>279.36636623999999</v>
      </c>
      <c r="F36" s="41"/>
      <c r="G36" s="41"/>
      <c r="H36" s="41">
        <f>SUM(D36:G36)</f>
        <v>292.2967008</v>
      </c>
    </row>
    <row r="37" spans="1:9" hidden="1" x14ac:dyDescent="0.2">
      <c r="A37" s="29"/>
      <c r="B37" s="40"/>
      <c r="C37" s="77" t="s">
        <v>28</v>
      </c>
      <c r="D37" s="27">
        <f>(D34)*0.02</f>
        <v>0</v>
      </c>
      <c r="E37" s="27">
        <f>(E34)*0.02</f>
        <v>0</v>
      </c>
      <c r="F37" s="27"/>
      <c r="G37" s="27"/>
      <c r="H37" s="27">
        <f>SUM(D37:G37)</f>
        <v>0</v>
      </c>
    </row>
    <row r="38" spans="1:9" x14ac:dyDescent="0.2">
      <c r="A38" s="29"/>
      <c r="B38" s="199" t="s">
        <v>29</v>
      </c>
      <c r="C38" s="200"/>
      <c r="D38" s="30">
        <f>D37+D36</f>
        <v>12.93033456</v>
      </c>
      <c r="E38" s="30">
        <f t="shared" ref="E38:G38" si="3">E37+E36</f>
        <v>279.36636623999999</v>
      </c>
      <c r="F38" s="30">
        <f t="shared" si="3"/>
        <v>0</v>
      </c>
      <c r="G38" s="30">
        <f t="shared" si="3"/>
        <v>0</v>
      </c>
      <c r="H38" s="30">
        <f>SUM(D38:G38)</f>
        <v>292.2967008</v>
      </c>
    </row>
    <row r="39" spans="1:9" s="36" customFormat="1" x14ac:dyDescent="0.2">
      <c r="A39" s="34"/>
      <c r="B39" s="206" t="s">
        <v>30</v>
      </c>
      <c r="C39" s="207"/>
      <c r="D39" s="35">
        <f>D32+D38</f>
        <v>427.36413455999997</v>
      </c>
      <c r="E39" s="35">
        <f t="shared" ref="E39:G39" si="4">E32+E38</f>
        <v>9233.4165662399992</v>
      </c>
      <c r="F39" s="35">
        <f t="shared" si="4"/>
        <v>8651.2704000000012</v>
      </c>
      <c r="G39" s="35">
        <f t="shared" si="4"/>
        <v>0</v>
      </c>
      <c r="H39" s="35">
        <f>SUM(D39:G39)</f>
        <v>18312.051100800003</v>
      </c>
    </row>
    <row r="40" spans="1:9" x14ac:dyDescent="0.2">
      <c r="A40" s="204" t="s">
        <v>31</v>
      </c>
      <c r="B40" s="205"/>
      <c r="C40" s="205"/>
      <c r="D40" s="205"/>
      <c r="E40" s="205"/>
      <c r="F40" s="205"/>
      <c r="G40" s="205"/>
      <c r="H40" s="205"/>
    </row>
    <row r="41" spans="1:9" x14ac:dyDescent="0.2">
      <c r="A41" s="31"/>
      <c r="B41" s="72" t="s">
        <v>136</v>
      </c>
      <c r="C41" s="72" t="s">
        <v>69</v>
      </c>
      <c r="D41" s="42"/>
      <c r="E41" s="42"/>
      <c r="F41" s="42"/>
      <c r="G41" s="42">
        <f>'ОС09-01'!H23/1000</f>
        <v>3908.7530000000002</v>
      </c>
      <c r="H41" s="27">
        <f>SUM(D41:G41)</f>
        <v>3908.7530000000002</v>
      </c>
      <c r="I41" s="23">
        <v>18.739999999999998</v>
      </c>
    </row>
    <row r="42" spans="1:9" s="45" customFormat="1" ht="38.25" x14ac:dyDescent="0.2">
      <c r="A42" s="31"/>
      <c r="B42" s="72" t="s">
        <v>32</v>
      </c>
      <c r="C42" s="72" t="s">
        <v>33</v>
      </c>
      <c r="D42" s="42"/>
      <c r="E42" s="42"/>
      <c r="F42" s="42"/>
      <c r="G42" s="27">
        <f>(D46+E46)*1.03*2.92%</f>
        <v>292.30098619940435</v>
      </c>
      <c r="H42" s="27">
        <f t="shared" ref="H42:H45" si="5">SUM(D42:G42)</f>
        <v>292.30098619940435</v>
      </c>
      <c r="I42" s="44"/>
    </row>
    <row r="43" spans="1:9" s="45" customFormat="1" ht="25.5" hidden="1" x14ac:dyDescent="0.2">
      <c r="A43" s="31"/>
      <c r="B43" s="43" t="s">
        <v>34</v>
      </c>
      <c r="C43" s="43" t="s">
        <v>35</v>
      </c>
      <c r="D43" s="42">
        <v>0</v>
      </c>
      <c r="E43" s="42">
        <v>0</v>
      </c>
      <c r="F43" s="42"/>
      <c r="G43" s="42"/>
      <c r="H43" s="27">
        <f t="shared" si="5"/>
        <v>0</v>
      </c>
      <c r="I43" s="46"/>
    </row>
    <row r="44" spans="1:9" s="45" customFormat="1" ht="38.25" x14ac:dyDescent="0.2">
      <c r="A44" s="31"/>
      <c r="B44" s="43" t="s">
        <v>859</v>
      </c>
      <c r="C44" s="43" t="s">
        <v>36</v>
      </c>
      <c r="D44" s="42">
        <f>D39*0.6%</f>
        <v>2.5641848073599998</v>
      </c>
      <c r="E44" s="42">
        <f>E39*0.6%</f>
        <v>55.400499397439994</v>
      </c>
      <c r="F44" s="42"/>
      <c r="G44" s="42"/>
      <c r="H44" s="27">
        <f t="shared" si="5"/>
        <v>57.964684204799994</v>
      </c>
      <c r="I44" s="47"/>
    </row>
    <row r="45" spans="1:9" x14ac:dyDescent="0.2">
      <c r="A45" s="29"/>
      <c r="B45" s="199" t="s">
        <v>37</v>
      </c>
      <c r="C45" s="210"/>
      <c r="D45" s="30">
        <f>SUM(D41:D44)</f>
        <v>2.5641848073599998</v>
      </c>
      <c r="E45" s="30">
        <f>SUM(E41:E44)</f>
        <v>55.400499397439994</v>
      </c>
      <c r="F45" s="30">
        <f>SUM(F41:F44)</f>
        <v>0</v>
      </c>
      <c r="G45" s="30">
        <f>SUM(G41:G44)</f>
        <v>4201.0539861994048</v>
      </c>
      <c r="H45" s="30">
        <f t="shared" si="5"/>
        <v>4259.0186704042044</v>
      </c>
    </row>
    <row r="46" spans="1:9" x14ac:dyDescent="0.2">
      <c r="A46" s="29"/>
      <c r="B46" s="206" t="s">
        <v>38</v>
      </c>
      <c r="C46" s="211"/>
      <c r="D46" s="35">
        <f>D39+D45</f>
        <v>429.92831936735996</v>
      </c>
      <c r="E46" s="35">
        <f>E39+E45</f>
        <v>9288.8170656374386</v>
      </c>
      <c r="F46" s="35">
        <f>F39+F45</f>
        <v>8651.2704000000012</v>
      </c>
      <c r="G46" s="35">
        <f>G39+G45</f>
        <v>4201.0539861994048</v>
      </c>
      <c r="H46" s="35">
        <f>H39+H45</f>
        <v>22571.069771204209</v>
      </c>
      <c r="I46" s="48"/>
    </row>
    <row r="47" spans="1:9" x14ac:dyDescent="0.2">
      <c r="A47" s="204" t="s">
        <v>39</v>
      </c>
      <c r="B47" s="205"/>
      <c r="C47" s="205"/>
      <c r="D47" s="205"/>
      <c r="E47" s="205"/>
      <c r="F47" s="205"/>
      <c r="G47" s="205"/>
      <c r="H47" s="205"/>
    </row>
    <row r="48" spans="1:9" ht="38.25" x14ac:dyDescent="0.2">
      <c r="A48" s="31"/>
      <c r="B48" s="32" t="s">
        <v>228</v>
      </c>
      <c r="C48" s="32" t="s">
        <v>227</v>
      </c>
      <c r="D48" s="27"/>
      <c r="E48" s="27"/>
      <c r="F48" s="42"/>
      <c r="G48" s="42">
        <f>(G46+G58)*2.19%</f>
        <v>182.58779899689193</v>
      </c>
      <c r="H48" s="27">
        <f>SUM(D48:G48)</f>
        <v>182.58779899689193</v>
      </c>
    </row>
    <row r="49" spans="1:9" ht="51" x14ac:dyDescent="0.2">
      <c r="A49" s="31"/>
      <c r="B49" s="32" t="s">
        <v>858</v>
      </c>
      <c r="C49" s="32" t="s">
        <v>40</v>
      </c>
      <c r="D49" s="27"/>
      <c r="E49" s="27"/>
      <c r="F49" s="42"/>
      <c r="G49" s="42">
        <f>H46*2.14%</f>
        <v>483.02089310377011</v>
      </c>
      <c r="H49" s="27">
        <f t="shared" ref="H49:H51" si="6">SUM(D49:G49)</f>
        <v>483.02089310377011</v>
      </c>
    </row>
    <row r="50" spans="1:9" ht="27.95" customHeight="1" x14ac:dyDescent="0.2">
      <c r="A50" s="29"/>
      <c r="B50" s="199" t="s">
        <v>41</v>
      </c>
      <c r="C50" s="210"/>
      <c r="D50" s="30">
        <f>SUM(D48:D49)</f>
        <v>0</v>
      </c>
      <c r="E50" s="30">
        <f t="shared" ref="E50:G50" si="7">SUM(E48:E49)</f>
        <v>0</v>
      </c>
      <c r="F50" s="30">
        <f t="shared" si="7"/>
        <v>0</v>
      </c>
      <c r="G50" s="30">
        <f t="shared" si="7"/>
        <v>665.60869210066198</v>
      </c>
      <c r="H50" s="30">
        <f t="shared" si="6"/>
        <v>665.60869210066198</v>
      </c>
    </row>
    <row r="51" spans="1:9" s="22" customFormat="1" ht="15" x14ac:dyDescent="0.2">
      <c r="A51" s="49"/>
      <c r="B51" s="212" t="s">
        <v>42</v>
      </c>
      <c r="C51" s="213"/>
      <c r="D51" s="50">
        <f>D46+D50</f>
        <v>429.92831936735996</v>
      </c>
      <c r="E51" s="50">
        <f t="shared" ref="E51:G51" si="8">E46+E50</f>
        <v>9288.8170656374386</v>
      </c>
      <c r="F51" s="50">
        <f t="shared" si="8"/>
        <v>8651.2704000000012</v>
      </c>
      <c r="G51" s="50">
        <f t="shared" si="8"/>
        <v>4866.6626783000665</v>
      </c>
      <c r="H51" s="50">
        <f t="shared" si="6"/>
        <v>23236.678463304866</v>
      </c>
    </row>
    <row r="52" spans="1:9" s="36" customFormat="1" x14ac:dyDescent="0.2">
      <c r="A52" s="214" t="s">
        <v>43</v>
      </c>
      <c r="B52" s="215"/>
      <c r="C52" s="215"/>
      <c r="D52" s="215"/>
      <c r="E52" s="215"/>
      <c r="F52" s="215"/>
      <c r="G52" s="215"/>
      <c r="H52" s="215"/>
    </row>
    <row r="53" spans="1:9" s="53" customFormat="1" x14ac:dyDescent="0.2">
      <c r="A53" s="51"/>
      <c r="B53" s="32" t="s">
        <v>135</v>
      </c>
      <c r="C53" s="32" t="str">
        <f>[33]ССР_база!C59</f>
        <v xml:space="preserve">Проектные работы </v>
      </c>
      <c r="D53" s="52"/>
      <c r="E53" s="52"/>
      <c r="F53" s="52"/>
      <c r="G53" s="52">
        <f>'ОСР 12-01'!H21/1000</f>
        <v>4136.28843375</v>
      </c>
      <c r="H53" s="52">
        <f>SUM(D53:G53)</f>
        <v>4136.28843375</v>
      </c>
    </row>
    <row r="54" spans="1:9" s="53" customFormat="1" hidden="1" x14ac:dyDescent="0.2">
      <c r="A54" s="51"/>
      <c r="B54" s="32" t="s">
        <v>44</v>
      </c>
      <c r="C54" s="32" t="str">
        <f>[33]ССР_база!C60</f>
        <v>Проектные работы ВЛ-10 кВ</v>
      </c>
      <c r="D54" s="52"/>
      <c r="E54" s="52"/>
      <c r="F54" s="52"/>
      <c r="G54" s="52">
        <v>0</v>
      </c>
      <c r="H54" s="52">
        <f t="shared" ref="H54:H56" si="9">SUM(D54:G54)</f>
        <v>0</v>
      </c>
    </row>
    <row r="55" spans="1:9" s="53" customFormat="1" hidden="1" x14ac:dyDescent="0.2">
      <c r="A55" s="51"/>
      <c r="B55" s="32" t="s">
        <v>45</v>
      </c>
      <c r="C55" s="32" t="str">
        <f>[33]ССР_база!C61</f>
        <v>Проектные работы ТП</v>
      </c>
      <c r="D55" s="52"/>
      <c r="E55" s="52"/>
      <c r="F55" s="52"/>
      <c r="G55" s="52">
        <v>0</v>
      </c>
      <c r="H55" s="52">
        <f t="shared" si="9"/>
        <v>0</v>
      </c>
    </row>
    <row r="56" spans="1:9" s="53" customFormat="1" hidden="1" x14ac:dyDescent="0.2">
      <c r="A56" s="51"/>
      <c r="B56" s="32" t="s">
        <v>46</v>
      </c>
      <c r="C56" s="54" t="s">
        <v>47</v>
      </c>
      <c r="D56" s="52"/>
      <c r="E56" s="52"/>
      <c r="F56" s="52"/>
      <c r="G56" s="52">
        <v>0</v>
      </c>
      <c r="H56" s="52">
        <f t="shared" si="9"/>
        <v>0</v>
      </c>
    </row>
    <row r="57" spans="1:9" s="53" customFormat="1" x14ac:dyDescent="0.2">
      <c r="A57" s="51"/>
      <c r="B57" s="32"/>
      <c r="C57" s="54"/>
      <c r="D57" s="52"/>
      <c r="E57" s="52"/>
      <c r="F57" s="52"/>
      <c r="G57" s="52"/>
      <c r="H57" s="52"/>
    </row>
    <row r="58" spans="1:9" s="53" customFormat="1" x14ac:dyDescent="0.2">
      <c r="A58" s="51"/>
      <c r="B58" s="199" t="s">
        <v>48</v>
      </c>
      <c r="C58" s="210"/>
      <c r="D58" s="30">
        <f t="shared" ref="D58:F58" si="10">SUM(D53:D57)</f>
        <v>0</v>
      </c>
      <c r="E58" s="30">
        <f t="shared" si="10"/>
        <v>0</v>
      </c>
      <c r="F58" s="30">
        <f t="shared" si="10"/>
        <v>0</v>
      </c>
      <c r="G58" s="30">
        <f>SUM(G53:G57)</f>
        <v>4136.28843375</v>
      </c>
      <c r="H58" s="30">
        <f>SUM(D58:G58)</f>
        <v>4136.28843375</v>
      </c>
      <c r="I58" s="55"/>
    </row>
    <row r="59" spans="1:9" x14ac:dyDescent="0.2">
      <c r="A59" s="29"/>
      <c r="B59" s="206" t="s">
        <v>49</v>
      </c>
      <c r="C59" s="211"/>
      <c r="D59" s="35">
        <f>D58+D51</f>
        <v>429.92831936735996</v>
      </c>
      <c r="E59" s="35">
        <f t="shared" ref="E59:F59" si="11">E58+E51</f>
        <v>9288.8170656374386</v>
      </c>
      <c r="F59" s="35">
        <f t="shared" si="11"/>
        <v>8651.2704000000012</v>
      </c>
      <c r="G59" s="35">
        <f>G58+G51</f>
        <v>9002.9511120500665</v>
      </c>
      <c r="H59" s="35">
        <f>SUM(D59:G59)</f>
        <v>27372.966897054866</v>
      </c>
      <c r="I59" s="48"/>
    </row>
    <row r="60" spans="1:9" x14ac:dyDescent="0.2">
      <c r="A60" s="204" t="s">
        <v>50</v>
      </c>
      <c r="B60" s="205"/>
      <c r="C60" s="205"/>
      <c r="D60" s="205"/>
      <c r="E60" s="205"/>
      <c r="F60" s="205"/>
      <c r="G60" s="205"/>
      <c r="H60" s="205"/>
    </row>
    <row r="61" spans="1:9" s="36" customFormat="1" ht="25.5" x14ac:dyDescent="0.2">
      <c r="A61" s="56"/>
      <c r="B61" s="57" t="s">
        <v>857</v>
      </c>
      <c r="C61" s="57" t="s">
        <v>51</v>
      </c>
      <c r="D61" s="39">
        <f>D59*3%</f>
        <v>12.897849581020798</v>
      </c>
      <c r="E61" s="39">
        <f t="shared" ref="E61:G61" si="12">E59*3%</f>
        <v>278.66451196912317</v>
      </c>
      <c r="F61" s="39">
        <f t="shared" si="12"/>
        <v>259.53811200000001</v>
      </c>
      <c r="G61" s="39">
        <f t="shared" si="12"/>
        <v>270.08853336150196</v>
      </c>
      <c r="H61" s="39">
        <f>SUM(D61:G61)</f>
        <v>821.18900691164595</v>
      </c>
      <c r="I61" s="58"/>
    </row>
    <row r="62" spans="1:9" x14ac:dyDescent="0.2">
      <c r="A62" s="29"/>
      <c r="B62" s="208" t="s">
        <v>52</v>
      </c>
      <c r="C62" s="209"/>
      <c r="D62" s="27">
        <f>D61</f>
        <v>12.897849581020798</v>
      </c>
      <c r="E62" s="27">
        <f>E61</f>
        <v>278.66451196912317</v>
      </c>
      <c r="F62" s="27">
        <f>F61</f>
        <v>259.53811200000001</v>
      </c>
      <c r="G62" s="27">
        <f>G61</f>
        <v>270.08853336150196</v>
      </c>
      <c r="H62" s="27">
        <f>SUM(D62:G62)</f>
        <v>821.18900691164595</v>
      </c>
    </row>
    <row r="63" spans="1:9" s="22" customFormat="1" ht="15" x14ac:dyDescent="0.2">
      <c r="A63" s="49"/>
      <c r="B63" s="219" t="s">
        <v>855</v>
      </c>
      <c r="C63" s="220"/>
      <c r="D63" s="59">
        <f>D59+D62</f>
        <v>442.82616894838077</v>
      </c>
      <c r="E63" s="59">
        <f t="shared" ref="E63:H63" si="13">E59+E62</f>
        <v>9567.4815776065625</v>
      </c>
      <c r="F63" s="59">
        <f t="shared" si="13"/>
        <v>8910.8085120000014</v>
      </c>
      <c r="G63" s="59">
        <f t="shared" si="13"/>
        <v>9273.0396454115689</v>
      </c>
      <c r="H63" s="59">
        <f t="shared" si="13"/>
        <v>28194.155903966512</v>
      </c>
      <c r="I63" s="60"/>
    </row>
    <row r="64" spans="1:9" s="22" customFormat="1" ht="15" customHeight="1" x14ac:dyDescent="0.2">
      <c r="A64" s="397"/>
      <c r="B64" s="399"/>
      <c r="C64" s="400"/>
      <c r="D64" s="398"/>
      <c r="E64" s="398"/>
      <c r="F64" s="398"/>
      <c r="G64" s="398"/>
      <c r="H64" s="398"/>
      <c r="I64" s="60"/>
    </row>
    <row r="65" spans="1:10" s="22" customFormat="1" x14ac:dyDescent="0.2">
      <c r="A65" s="214" t="s">
        <v>53</v>
      </c>
      <c r="B65" s="215"/>
      <c r="C65" s="215"/>
      <c r="D65" s="215"/>
      <c r="E65" s="215"/>
      <c r="F65" s="215"/>
      <c r="G65" s="215"/>
      <c r="H65" s="215"/>
    </row>
    <row r="66" spans="1:10" s="22" customFormat="1" ht="25.5" x14ac:dyDescent="0.2">
      <c r="A66" s="56"/>
      <c r="B66" s="74" t="s">
        <v>54</v>
      </c>
      <c r="C66" s="74" t="s">
        <v>55</v>
      </c>
      <c r="D66" s="39">
        <f>D63*20%</f>
        <v>88.565233789676157</v>
      </c>
      <c r="E66" s="39">
        <f t="shared" ref="E66:G66" si="14">E63*20%</f>
        <v>1913.4963155213127</v>
      </c>
      <c r="F66" s="39">
        <f t="shared" si="14"/>
        <v>1782.1617024000004</v>
      </c>
      <c r="G66" s="39">
        <f t="shared" si="14"/>
        <v>1854.6079290823138</v>
      </c>
      <c r="H66" s="39">
        <f>SUM(D66:G66)</f>
        <v>5638.8311807933032</v>
      </c>
      <c r="I66" s="61"/>
    </row>
    <row r="67" spans="1:10" x14ac:dyDescent="0.2">
      <c r="A67" s="34"/>
      <c r="B67" s="221" t="s">
        <v>56</v>
      </c>
      <c r="C67" s="222"/>
      <c r="D67" s="39">
        <f>D66</f>
        <v>88.565233789676157</v>
      </c>
      <c r="E67" s="39">
        <f>E66</f>
        <v>1913.4963155213127</v>
      </c>
      <c r="F67" s="39">
        <f>F66</f>
        <v>1782.1617024000004</v>
      </c>
      <c r="G67" s="39">
        <f>G66</f>
        <v>1854.6079290823138</v>
      </c>
      <c r="H67" s="39">
        <f>SUM(D67:G67)</f>
        <v>5638.8311807933032</v>
      </c>
    </row>
    <row r="68" spans="1:10" x14ac:dyDescent="0.2">
      <c r="A68" s="34"/>
      <c r="B68" s="221" t="s">
        <v>57</v>
      </c>
      <c r="C68" s="222"/>
      <c r="D68" s="39">
        <f>D63+D67</f>
        <v>531.39140273805697</v>
      </c>
      <c r="E68" s="39">
        <f t="shared" ref="E68:G68" si="15">E63+E67</f>
        <v>11480.977893127874</v>
      </c>
      <c r="F68" s="39">
        <f t="shared" si="15"/>
        <v>10692.970214400002</v>
      </c>
      <c r="G68" s="39">
        <f t="shared" si="15"/>
        <v>11127.647574493883</v>
      </c>
      <c r="H68" s="39">
        <f>SUM(D68:G68)</f>
        <v>33832.987084759821</v>
      </c>
      <c r="I68" s="62"/>
      <c r="J68" s="62"/>
    </row>
    <row r="69" spans="1:10" ht="15" x14ac:dyDescent="0.2">
      <c r="A69" s="75"/>
      <c r="B69" s="76"/>
      <c r="C69" s="76"/>
      <c r="D69" s="76"/>
      <c r="E69" s="76"/>
      <c r="F69" s="223"/>
      <c r="G69" s="223"/>
      <c r="H69" s="223"/>
    </row>
    <row r="70" spans="1:10" ht="15" x14ac:dyDescent="0.2">
      <c r="B70" s="63"/>
      <c r="C70" s="64"/>
      <c r="D70" s="63"/>
      <c r="E70" s="63"/>
      <c r="F70" s="224"/>
      <c r="G70" s="224"/>
      <c r="H70" s="224"/>
    </row>
    <row r="71" spans="1:10" ht="15" x14ac:dyDescent="0.2">
      <c r="B71" s="216"/>
      <c r="C71" s="216"/>
      <c r="D71" s="65"/>
      <c r="E71" s="66"/>
      <c r="F71" s="66"/>
      <c r="G71" s="63"/>
      <c r="H71" s="67"/>
      <c r="I71" s="62"/>
    </row>
    <row r="72" spans="1:10" s="69" customFormat="1" ht="14.25" x14ac:dyDescent="0.2">
      <c r="A72" s="1"/>
      <c r="B72" s="68"/>
      <c r="C72" s="68"/>
      <c r="D72" s="217"/>
      <c r="E72" s="217"/>
      <c r="F72" s="217"/>
      <c r="G72" s="11"/>
      <c r="H72" s="11"/>
    </row>
    <row r="73" spans="1:10" s="69" customFormat="1" ht="14.25" hidden="1" x14ac:dyDescent="0.2">
      <c r="A73" s="1"/>
      <c r="B73" s="70" t="s">
        <v>59</v>
      </c>
      <c r="C73" s="11"/>
      <c r="D73" s="11"/>
      <c r="E73" s="11"/>
      <c r="F73" s="11"/>
      <c r="G73" s="11"/>
      <c r="H73" s="11"/>
    </row>
    <row r="74" spans="1:10" s="69" customFormat="1" ht="14.25" hidden="1" x14ac:dyDescent="0.2">
      <c r="A74" s="1"/>
      <c r="B74" s="2" t="s">
        <v>60</v>
      </c>
      <c r="C74" s="70"/>
      <c r="D74" s="11"/>
      <c r="E74" s="11"/>
      <c r="F74" s="11"/>
      <c r="G74" s="11"/>
      <c r="H74" s="11"/>
    </row>
    <row r="75" spans="1:10" s="69" customFormat="1" ht="14.25" hidden="1" x14ac:dyDescent="0.2">
      <c r="A75" s="1"/>
      <c r="B75" s="218" t="s">
        <v>58</v>
      </c>
      <c r="C75" s="218"/>
      <c r="D75" s="11"/>
      <c r="E75" s="11"/>
      <c r="F75" s="11"/>
      <c r="G75" s="11"/>
      <c r="H75" s="11"/>
    </row>
    <row r="77" spans="1:10" x14ac:dyDescent="0.2">
      <c r="D77" s="11">
        <f>H53*1.03/1000</f>
        <v>4.2603770867624995</v>
      </c>
      <c r="E77" s="11">
        <f>(E63+D63)/1000</f>
        <v>10.010307746554943</v>
      </c>
      <c r="F77" s="11" t="e">
        <f>#REF!/1000</f>
        <v>#REF!</v>
      </c>
      <c r="G77" s="11" t="e">
        <f>H77-D77-E77-F77</f>
        <v>#REF!</v>
      </c>
      <c r="H77" s="11" t="e">
        <f>#REF!/1000</f>
        <v>#REF!</v>
      </c>
    </row>
  </sheetData>
  <mergeCells count="40">
    <mergeCell ref="B71:C71"/>
    <mergeCell ref="D72:F72"/>
    <mergeCell ref="B75:C75"/>
    <mergeCell ref="B63:C63"/>
    <mergeCell ref="A65:H65"/>
    <mergeCell ref="B67:C67"/>
    <mergeCell ref="B68:C68"/>
    <mergeCell ref="F69:H69"/>
    <mergeCell ref="F70:H70"/>
    <mergeCell ref="B64:C64"/>
    <mergeCell ref="B62:C62"/>
    <mergeCell ref="B39:C39"/>
    <mergeCell ref="A40:H40"/>
    <mergeCell ref="B45:C45"/>
    <mergeCell ref="B46:C46"/>
    <mergeCell ref="A47:H47"/>
    <mergeCell ref="B50:C50"/>
    <mergeCell ref="B51:C51"/>
    <mergeCell ref="A52:H52"/>
    <mergeCell ref="B58:C58"/>
    <mergeCell ref="B59:C59"/>
    <mergeCell ref="A60:H60"/>
    <mergeCell ref="B38:C38"/>
    <mergeCell ref="H17:H20"/>
    <mergeCell ref="D18:D20"/>
    <mergeCell ref="E18:E20"/>
    <mergeCell ref="F18:F20"/>
    <mergeCell ref="G18:G20"/>
    <mergeCell ref="A22:H22"/>
    <mergeCell ref="B28:C28"/>
    <mergeCell ref="A29:H29"/>
    <mergeCell ref="B31:C31"/>
    <mergeCell ref="B32:C32"/>
    <mergeCell ref="A35:H35"/>
    <mergeCell ref="C2:G2"/>
    <mergeCell ref="C12:G12"/>
    <mergeCell ref="A17:A20"/>
    <mergeCell ref="B17:B20"/>
    <mergeCell ref="C17:C20"/>
    <mergeCell ref="D17:G17"/>
  </mergeCells>
  <pageMargins left="0.43307086614173229" right="0.23622047244094491" top="0.31496062992125984" bottom="0.31496062992125984" header="0.31496062992125984" footer="0.31496062992125984"/>
  <pageSetup paperSize="9" scale="98" fitToHeight="10000" orientation="landscape" r:id="rId1"/>
  <headerFooter alignWithMargins="0">
    <oddHeader>&amp;LГранд-СМЕТА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"/>
  <sheetViews>
    <sheetView zoomScale="85" zoomScaleNormal="85" zoomScaleSheetLayoutView="85" workbookViewId="0">
      <selection activeCell="L9" sqref="L9"/>
    </sheetView>
  </sheetViews>
  <sheetFormatPr defaultRowHeight="12.75" x14ac:dyDescent="0.2"/>
  <cols>
    <col min="1" max="1" width="9.140625" style="135"/>
    <col min="2" max="2" width="16.7109375" style="135" customWidth="1"/>
    <col min="3" max="3" width="35" style="135" customWidth="1"/>
    <col min="4" max="4" width="26.85546875" style="135" customWidth="1"/>
    <col min="5" max="5" width="18.7109375" style="135" customWidth="1"/>
    <col min="6" max="6" width="20.5703125" style="135" customWidth="1"/>
    <col min="7" max="7" width="24.42578125" style="135" customWidth="1"/>
    <col min="8" max="8" width="17.5703125" style="135" customWidth="1"/>
    <col min="9" max="9" width="33.140625" style="135" customWidth="1"/>
    <col min="10" max="10" width="9.5703125" style="135" customWidth="1"/>
    <col min="11" max="257" width="9.140625" style="135"/>
    <col min="258" max="258" width="16.7109375" style="135" customWidth="1"/>
    <col min="259" max="259" width="25.85546875" style="135" customWidth="1"/>
    <col min="260" max="260" width="26.85546875" style="135" customWidth="1"/>
    <col min="261" max="261" width="18.7109375" style="135" customWidth="1"/>
    <col min="262" max="262" width="20.5703125" style="135" customWidth="1"/>
    <col min="263" max="263" width="24.42578125" style="135" customWidth="1"/>
    <col min="264" max="264" width="17.5703125" style="135" customWidth="1"/>
    <col min="265" max="265" width="33.140625" style="135" customWidth="1"/>
    <col min="266" max="266" width="9.5703125" style="135" customWidth="1"/>
    <col min="267" max="513" width="9.140625" style="135"/>
    <col min="514" max="514" width="16.7109375" style="135" customWidth="1"/>
    <col min="515" max="515" width="25.85546875" style="135" customWidth="1"/>
    <col min="516" max="516" width="26.85546875" style="135" customWidth="1"/>
    <col min="517" max="517" width="18.7109375" style="135" customWidth="1"/>
    <col min="518" max="518" width="20.5703125" style="135" customWidth="1"/>
    <col min="519" max="519" width="24.42578125" style="135" customWidth="1"/>
    <col min="520" max="520" width="17.5703125" style="135" customWidth="1"/>
    <col min="521" max="521" width="33.140625" style="135" customWidth="1"/>
    <col min="522" max="522" width="9.5703125" style="135" customWidth="1"/>
    <col min="523" max="769" width="9.140625" style="135"/>
    <col min="770" max="770" width="16.7109375" style="135" customWidth="1"/>
    <col min="771" max="771" width="25.85546875" style="135" customWidth="1"/>
    <col min="772" max="772" width="26.85546875" style="135" customWidth="1"/>
    <col min="773" max="773" width="18.7109375" style="135" customWidth="1"/>
    <col min="774" max="774" width="20.5703125" style="135" customWidth="1"/>
    <col min="775" max="775" width="24.42578125" style="135" customWidth="1"/>
    <col min="776" max="776" width="17.5703125" style="135" customWidth="1"/>
    <col min="777" max="777" width="33.140625" style="135" customWidth="1"/>
    <col min="778" max="778" width="9.5703125" style="135" customWidth="1"/>
    <col min="779" max="1025" width="9.140625" style="135"/>
    <col min="1026" max="1026" width="16.7109375" style="135" customWidth="1"/>
    <col min="1027" max="1027" width="25.85546875" style="135" customWidth="1"/>
    <col min="1028" max="1028" width="26.85546875" style="135" customWidth="1"/>
    <col min="1029" max="1029" width="18.7109375" style="135" customWidth="1"/>
    <col min="1030" max="1030" width="20.5703125" style="135" customWidth="1"/>
    <col min="1031" max="1031" width="24.42578125" style="135" customWidth="1"/>
    <col min="1032" max="1032" width="17.5703125" style="135" customWidth="1"/>
    <col min="1033" max="1033" width="33.140625" style="135" customWidth="1"/>
    <col min="1034" max="1034" width="9.5703125" style="135" customWidth="1"/>
    <col min="1035" max="1281" width="9.140625" style="135"/>
    <col min="1282" max="1282" width="16.7109375" style="135" customWidth="1"/>
    <col min="1283" max="1283" width="25.85546875" style="135" customWidth="1"/>
    <col min="1284" max="1284" width="26.85546875" style="135" customWidth="1"/>
    <col min="1285" max="1285" width="18.7109375" style="135" customWidth="1"/>
    <col min="1286" max="1286" width="20.5703125" style="135" customWidth="1"/>
    <col min="1287" max="1287" width="24.42578125" style="135" customWidth="1"/>
    <col min="1288" max="1288" width="17.5703125" style="135" customWidth="1"/>
    <col min="1289" max="1289" width="33.140625" style="135" customWidth="1"/>
    <col min="1290" max="1290" width="9.5703125" style="135" customWidth="1"/>
    <col min="1291" max="1537" width="9.140625" style="135"/>
    <col min="1538" max="1538" width="16.7109375" style="135" customWidth="1"/>
    <col min="1539" max="1539" width="25.85546875" style="135" customWidth="1"/>
    <col min="1540" max="1540" width="26.85546875" style="135" customWidth="1"/>
    <col min="1541" max="1541" width="18.7109375" style="135" customWidth="1"/>
    <col min="1542" max="1542" width="20.5703125" style="135" customWidth="1"/>
    <col min="1543" max="1543" width="24.42578125" style="135" customWidth="1"/>
    <col min="1544" max="1544" width="17.5703125" style="135" customWidth="1"/>
    <col min="1545" max="1545" width="33.140625" style="135" customWidth="1"/>
    <col min="1546" max="1546" width="9.5703125" style="135" customWidth="1"/>
    <col min="1547" max="1793" width="9.140625" style="135"/>
    <col min="1794" max="1794" width="16.7109375" style="135" customWidth="1"/>
    <col min="1795" max="1795" width="25.85546875" style="135" customWidth="1"/>
    <col min="1796" max="1796" width="26.85546875" style="135" customWidth="1"/>
    <col min="1797" max="1797" width="18.7109375" style="135" customWidth="1"/>
    <col min="1798" max="1798" width="20.5703125" style="135" customWidth="1"/>
    <col min="1799" max="1799" width="24.42578125" style="135" customWidth="1"/>
    <col min="1800" max="1800" width="17.5703125" style="135" customWidth="1"/>
    <col min="1801" max="1801" width="33.140625" style="135" customWidth="1"/>
    <col min="1802" max="1802" width="9.5703125" style="135" customWidth="1"/>
    <col min="1803" max="2049" width="9.140625" style="135"/>
    <col min="2050" max="2050" width="16.7109375" style="135" customWidth="1"/>
    <col min="2051" max="2051" width="25.85546875" style="135" customWidth="1"/>
    <col min="2052" max="2052" width="26.85546875" style="135" customWidth="1"/>
    <col min="2053" max="2053" width="18.7109375" style="135" customWidth="1"/>
    <col min="2054" max="2054" width="20.5703125" style="135" customWidth="1"/>
    <col min="2055" max="2055" width="24.42578125" style="135" customWidth="1"/>
    <col min="2056" max="2056" width="17.5703125" style="135" customWidth="1"/>
    <col min="2057" max="2057" width="33.140625" style="135" customWidth="1"/>
    <col min="2058" max="2058" width="9.5703125" style="135" customWidth="1"/>
    <col min="2059" max="2305" width="9.140625" style="135"/>
    <col min="2306" max="2306" width="16.7109375" style="135" customWidth="1"/>
    <col min="2307" max="2307" width="25.85546875" style="135" customWidth="1"/>
    <col min="2308" max="2308" width="26.85546875" style="135" customWidth="1"/>
    <col min="2309" max="2309" width="18.7109375" style="135" customWidth="1"/>
    <col min="2310" max="2310" width="20.5703125" style="135" customWidth="1"/>
    <col min="2311" max="2311" width="24.42578125" style="135" customWidth="1"/>
    <col min="2312" max="2312" width="17.5703125" style="135" customWidth="1"/>
    <col min="2313" max="2313" width="33.140625" style="135" customWidth="1"/>
    <col min="2314" max="2314" width="9.5703125" style="135" customWidth="1"/>
    <col min="2315" max="2561" width="9.140625" style="135"/>
    <col min="2562" max="2562" width="16.7109375" style="135" customWidth="1"/>
    <col min="2563" max="2563" width="25.85546875" style="135" customWidth="1"/>
    <col min="2564" max="2564" width="26.85546875" style="135" customWidth="1"/>
    <col min="2565" max="2565" width="18.7109375" style="135" customWidth="1"/>
    <col min="2566" max="2566" width="20.5703125" style="135" customWidth="1"/>
    <col min="2567" max="2567" width="24.42578125" style="135" customWidth="1"/>
    <col min="2568" max="2568" width="17.5703125" style="135" customWidth="1"/>
    <col min="2569" max="2569" width="33.140625" style="135" customWidth="1"/>
    <col min="2570" max="2570" width="9.5703125" style="135" customWidth="1"/>
    <col min="2571" max="2817" width="9.140625" style="135"/>
    <col min="2818" max="2818" width="16.7109375" style="135" customWidth="1"/>
    <col min="2819" max="2819" width="25.85546875" style="135" customWidth="1"/>
    <col min="2820" max="2820" width="26.85546875" style="135" customWidth="1"/>
    <col min="2821" max="2821" width="18.7109375" style="135" customWidth="1"/>
    <col min="2822" max="2822" width="20.5703125" style="135" customWidth="1"/>
    <col min="2823" max="2823" width="24.42578125" style="135" customWidth="1"/>
    <col min="2824" max="2824" width="17.5703125" style="135" customWidth="1"/>
    <col min="2825" max="2825" width="33.140625" style="135" customWidth="1"/>
    <col min="2826" max="2826" width="9.5703125" style="135" customWidth="1"/>
    <col min="2827" max="3073" width="9.140625" style="135"/>
    <col min="3074" max="3074" width="16.7109375" style="135" customWidth="1"/>
    <col min="3075" max="3075" width="25.85546875" style="135" customWidth="1"/>
    <col min="3076" max="3076" width="26.85546875" style="135" customWidth="1"/>
    <col min="3077" max="3077" width="18.7109375" style="135" customWidth="1"/>
    <col min="3078" max="3078" width="20.5703125" style="135" customWidth="1"/>
    <col min="3079" max="3079" width="24.42578125" style="135" customWidth="1"/>
    <col min="3080" max="3080" width="17.5703125" style="135" customWidth="1"/>
    <col min="3081" max="3081" width="33.140625" style="135" customWidth="1"/>
    <col min="3082" max="3082" width="9.5703125" style="135" customWidth="1"/>
    <col min="3083" max="3329" width="9.140625" style="135"/>
    <col min="3330" max="3330" width="16.7109375" style="135" customWidth="1"/>
    <col min="3331" max="3331" width="25.85546875" style="135" customWidth="1"/>
    <col min="3332" max="3332" width="26.85546875" style="135" customWidth="1"/>
    <col min="3333" max="3333" width="18.7109375" style="135" customWidth="1"/>
    <col min="3334" max="3334" width="20.5703125" style="135" customWidth="1"/>
    <col min="3335" max="3335" width="24.42578125" style="135" customWidth="1"/>
    <col min="3336" max="3336" width="17.5703125" style="135" customWidth="1"/>
    <col min="3337" max="3337" width="33.140625" style="135" customWidth="1"/>
    <col min="3338" max="3338" width="9.5703125" style="135" customWidth="1"/>
    <col min="3339" max="3585" width="9.140625" style="135"/>
    <col min="3586" max="3586" width="16.7109375" style="135" customWidth="1"/>
    <col min="3587" max="3587" width="25.85546875" style="135" customWidth="1"/>
    <col min="3588" max="3588" width="26.85546875" style="135" customWidth="1"/>
    <col min="3589" max="3589" width="18.7109375" style="135" customWidth="1"/>
    <col min="3590" max="3590" width="20.5703125" style="135" customWidth="1"/>
    <col min="3591" max="3591" width="24.42578125" style="135" customWidth="1"/>
    <col min="3592" max="3592" width="17.5703125" style="135" customWidth="1"/>
    <col min="3593" max="3593" width="33.140625" style="135" customWidth="1"/>
    <col min="3594" max="3594" width="9.5703125" style="135" customWidth="1"/>
    <col min="3595" max="3841" width="9.140625" style="135"/>
    <col min="3842" max="3842" width="16.7109375" style="135" customWidth="1"/>
    <col min="3843" max="3843" width="25.85546875" style="135" customWidth="1"/>
    <col min="3844" max="3844" width="26.85546875" style="135" customWidth="1"/>
    <col min="3845" max="3845" width="18.7109375" style="135" customWidth="1"/>
    <col min="3846" max="3846" width="20.5703125" style="135" customWidth="1"/>
    <col min="3847" max="3847" width="24.42578125" style="135" customWidth="1"/>
    <col min="3848" max="3848" width="17.5703125" style="135" customWidth="1"/>
    <col min="3849" max="3849" width="33.140625" style="135" customWidth="1"/>
    <col min="3850" max="3850" width="9.5703125" style="135" customWidth="1"/>
    <col min="3851" max="4097" width="9.140625" style="135"/>
    <col min="4098" max="4098" width="16.7109375" style="135" customWidth="1"/>
    <col min="4099" max="4099" width="25.85546875" style="135" customWidth="1"/>
    <col min="4100" max="4100" width="26.85546875" style="135" customWidth="1"/>
    <col min="4101" max="4101" width="18.7109375" style="135" customWidth="1"/>
    <col min="4102" max="4102" width="20.5703125" style="135" customWidth="1"/>
    <col min="4103" max="4103" width="24.42578125" style="135" customWidth="1"/>
    <col min="4104" max="4104" width="17.5703125" style="135" customWidth="1"/>
    <col min="4105" max="4105" width="33.140625" style="135" customWidth="1"/>
    <col min="4106" max="4106" width="9.5703125" style="135" customWidth="1"/>
    <col min="4107" max="4353" width="9.140625" style="135"/>
    <col min="4354" max="4354" width="16.7109375" style="135" customWidth="1"/>
    <col min="4355" max="4355" width="25.85546875" style="135" customWidth="1"/>
    <col min="4356" max="4356" width="26.85546875" style="135" customWidth="1"/>
    <col min="4357" max="4357" width="18.7109375" style="135" customWidth="1"/>
    <col min="4358" max="4358" width="20.5703125" style="135" customWidth="1"/>
    <col min="4359" max="4359" width="24.42578125" style="135" customWidth="1"/>
    <col min="4360" max="4360" width="17.5703125" style="135" customWidth="1"/>
    <col min="4361" max="4361" width="33.140625" style="135" customWidth="1"/>
    <col min="4362" max="4362" width="9.5703125" style="135" customWidth="1"/>
    <col min="4363" max="4609" width="9.140625" style="135"/>
    <col min="4610" max="4610" width="16.7109375" style="135" customWidth="1"/>
    <col min="4611" max="4611" width="25.85546875" style="135" customWidth="1"/>
    <col min="4612" max="4612" width="26.85546875" style="135" customWidth="1"/>
    <col min="4613" max="4613" width="18.7109375" style="135" customWidth="1"/>
    <col min="4614" max="4614" width="20.5703125" style="135" customWidth="1"/>
    <col min="4615" max="4615" width="24.42578125" style="135" customWidth="1"/>
    <col min="4616" max="4616" width="17.5703125" style="135" customWidth="1"/>
    <col min="4617" max="4617" width="33.140625" style="135" customWidth="1"/>
    <col min="4618" max="4618" width="9.5703125" style="135" customWidth="1"/>
    <col min="4619" max="4865" width="9.140625" style="135"/>
    <col min="4866" max="4866" width="16.7109375" style="135" customWidth="1"/>
    <col min="4867" max="4867" width="25.85546875" style="135" customWidth="1"/>
    <col min="4868" max="4868" width="26.85546875" style="135" customWidth="1"/>
    <col min="4869" max="4869" width="18.7109375" style="135" customWidth="1"/>
    <col min="4870" max="4870" width="20.5703125" style="135" customWidth="1"/>
    <col min="4871" max="4871" width="24.42578125" style="135" customWidth="1"/>
    <col min="4872" max="4872" width="17.5703125" style="135" customWidth="1"/>
    <col min="4873" max="4873" width="33.140625" style="135" customWidth="1"/>
    <col min="4874" max="4874" width="9.5703125" style="135" customWidth="1"/>
    <col min="4875" max="5121" width="9.140625" style="135"/>
    <col min="5122" max="5122" width="16.7109375" style="135" customWidth="1"/>
    <col min="5123" max="5123" width="25.85546875" style="135" customWidth="1"/>
    <col min="5124" max="5124" width="26.85546875" style="135" customWidth="1"/>
    <col min="5125" max="5125" width="18.7109375" style="135" customWidth="1"/>
    <col min="5126" max="5126" width="20.5703125" style="135" customWidth="1"/>
    <col min="5127" max="5127" width="24.42578125" style="135" customWidth="1"/>
    <col min="5128" max="5128" width="17.5703125" style="135" customWidth="1"/>
    <col min="5129" max="5129" width="33.140625" style="135" customWidth="1"/>
    <col min="5130" max="5130" width="9.5703125" style="135" customWidth="1"/>
    <col min="5131" max="5377" width="9.140625" style="135"/>
    <col min="5378" max="5378" width="16.7109375" style="135" customWidth="1"/>
    <col min="5379" max="5379" width="25.85546875" style="135" customWidth="1"/>
    <col min="5380" max="5380" width="26.85546875" style="135" customWidth="1"/>
    <col min="5381" max="5381" width="18.7109375" style="135" customWidth="1"/>
    <col min="5382" max="5382" width="20.5703125" style="135" customWidth="1"/>
    <col min="5383" max="5383" width="24.42578125" style="135" customWidth="1"/>
    <col min="5384" max="5384" width="17.5703125" style="135" customWidth="1"/>
    <col min="5385" max="5385" width="33.140625" style="135" customWidth="1"/>
    <col min="5386" max="5386" width="9.5703125" style="135" customWidth="1"/>
    <col min="5387" max="5633" width="9.140625" style="135"/>
    <col min="5634" max="5634" width="16.7109375" style="135" customWidth="1"/>
    <col min="5635" max="5635" width="25.85546875" style="135" customWidth="1"/>
    <col min="5636" max="5636" width="26.85546875" style="135" customWidth="1"/>
    <col min="5637" max="5637" width="18.7109375" style="135" customWidth="1"/>
    <col min="5638" max="5638" width="20.5703125" style="135" customWidth="1"/>
    <col min="5639" max="5639" width="24.42578125" style="135" customWidth="1"/>
    <col min="5640" max="5640" width="17.5703125" style="135" customWidth="1"/>
    <col min="5641" max="5641" width="33.140625" style="135" customWidth="1"/>
    <col min="5642" max="5642" width="9.5703125" style="135" customWidth="1"/>
    <col min="5643" max="5889" width="9.140625" style="135"/>
    <col min="5890" max="5890" width="16.7109375" style="135" customWidth="1"/>
    <col min="5891" max="5891" width="25.85546875" style="135" customWidth="1"/>
    <col min="5892" max="5892" width="26.85546875" style="135" customWidth="1"/>
    <col min="5893" max="5893" width="18.7109375" style="135" customWidth="1"/>
    <col min="5894" max="5894" width="20.5703125" style="135" customWidth="1"/>
    <col min="5895" max="5895" width="24.42578125" style="135" customWidth="1"/>
    <col min="5896" max="5896" width="17.5703125" style="135" customWidth="1"/>
    <col min="5897" max="5897" width="33.140625" style="135" customWidth="1"/>
    <col min="5898" max="5898" width="9.5703125" style="135" customWidth="1"/>
    <col min="5899" max="6145" width="9.140625" style="135"/>
    <col min="6146" max="6146" width="16.7109375" style="135" customWidth="1"/>
    <col min="6147" max="6147" width="25.85546875" style="135" customWidth="1"/>
    <col min="6148" max="6148" width="26.85546875" style="135" customWidth="1"/>
    <col min="6149" max="6149" width="18.7109375" style="135" customWidth="1"/>
    <col min="6150" max="6150" width="20.5703125" style="135" customWidth="1"/>
    <col min="6151" max="6151" width="24.42578125" style="135" customWidth="1"/>
    <col min="6152" max="6152" width="17.5703125" style="135" customWidth="1"/>
    <col min="6153" max="6153" width="33.140625" style="135" customWidth="1"/>
    <col min="6154" max="6154" width="9.5703125" style="135" customWidth="1"/>
    <col min="6155" max="6401" width="9.140625" style="135"/>
    <col min="6402" max="6402" width="16.7109375" style="135" customWidth="1"/>
    <col min="6403" max="6403" width="25.85546875" style="135" customWidth="1"/>
    <col min="6404" max="6404" width="26.85546875" style="135" customWidth="1"/>
    <col min="6405" max="6405" width="18.7109375" style="135" customWidth="1"/>
    <col min="6406" max="6406" width="20.5703125" style="135" customWidth="1"/>
    <col min="6407" max="6407" width="24.42578125" style="135" customWidth="1"/>
    <col min="6408" max="6408" width="17.5703125" style="135" customWidth="1"/>
    <col min="6409" max="6409" width="33.140625" style="135" customWidth="1"/>
    <col min="6410" max="6410" width="9.5703125" style="135" customWidth="1"/>
    <col min="6411" max="6657" width="9.140625" style="135"/>
    <col min="6658" max="6658" width="16.7109375" style="135" customWidth="1"/>
    <col min="6659" max="6659" width="25.85546875" style="135" customWidth="1"/>
    <col min="6660" max="6660" width="26.85546875" style="135" customWidth="1"/>
    <col min="6661" max="6661" width="18.7109375" style="135" customWidth="1"/>
    <col min="6662" max="6662" width="20.5703125" style="135" customWidth="1"/>
    <col min="6663" max="6663" width="24.42578125" style="135" customWidth="1"/>
    <col min="6664" max="6664" width="17.5703125" style="135" customWidth="1"/>
    <col min="6665" max="6665" width="33.140625" style="135" customWidth="1"/>
    <col min="6666" max="6666" width="9.5703125" style="135" customWidth="1"/>
    <col min="6667" max="6913" width="9.140625" style="135"/>
    <col min="6914" max="6914" width="16.7109375" style="135" customWidth="1"/>
    <col min="6915" max="6915" width="25.85546875" style="135" customWidth="1"/>
    <col min="6916" max="6916" width="26.85546875" style="135" customWidth="1"/>
    <col min="6917" max="6917" width="18.7109375" style="135" customWidth="1"/>
    <col min="6918" max="6918" width="20.5703125" style="135" customWidth="1"/>
    <col min="6919" max="6919" width="24.42578125" style="135" customWidth="1"/>
    <col min="6920" max="6920" width="17.5703125" style="135" customWidth="1"/>
    <col min="6921" max="6921" width="33.140625" style="135" customWidth="1"/>
    <col min="6922" max="6922" width="9.5703125" style="135" customWidth="1"/>
    <col min="6923" max="7169" width="9.140625" style="135"/>
    <col min="7170" max="7170" width="16.7109375" style="135" customWidth="1"/>
    <col min="7171" max="7171" width="25.85546875" style="135" customWidth="1"/>
    <col min="7172" max="7172" width="26.85546875" style="135" customWidth="1"/>
    <col min="7173" max="7173" width="18.7109375" style="135" customWidth="1"/>
    <col min="7174" max="7174" width="20.5703125" style="135" customWidth="1"/>
    <col min="7175" max="7175" width="24.42578125" style="135" customWidth="1"/>
    <col min="7176" max="7176" width="17.5703125" style="135" customWidth="1"/>
    <col min="7177" max="7177" width="33.140625" style="135" customWidth="1"/>
    <col min="7178" max="7178" width="9.5703125" style="135" customWidth="1"/>
    <col min="7179" max="7425" width="9.140625" style="135"/>
    <col min="7426" max="7426" width="16.7109375" style="135" customWidth="1"/>
    <col min="7427" max="7427" width="25.85546875" style="135" customWidth="1"/>
    <col min="7428" max="7428" width="26.85546875" style="135" customWidth="1"/>
    <col min="7429" max="7429" width="18.7109375" style="135" customWidth="1"/>
    <col min="7430" max="7430" width="20.5703125" style="135" customWidth="1"/>
    <col min="7431" max="7431" width="24.42578125" style="135" customWidth="1"/>
    <col min="7432" max="7432" width="17.5703125" style="135" customWidth="1"/>
    <col min="7433" max="7433" width="33.140625" style="135" customWidth="1"/>
    <col min="7434" max="7434" width="9.5703125" style="135" customWidth="1"/>
    <col min="7435" max="7681" width="9.140625" style="135"/>
    <col min="7682" max="7682" width="16.7109375" style="135" customWidth="1"/>
    <col min="7683" max="7683" width="25.85546875" style="135" customWidth="1"/>
    <col min="7684" max="7684" width="26.85546875" style="135" customWidth="1"/>
    <col min="7685" max="7685" width="18.7109375" style="135" customWidth="1"/>
    <col min="7686" max="7686" width="20.5703125" style="135" customWidth="1"/>
    <col min="7687" max="7687" width="24.42578125" style="135" customWidth="1"/>
    <col min="7688" max="7688" width="17.5703125" style="135" customWidth="1"/>
    <col min="7689" max="7689" width="33.140625" style="135" customWidth="1"/>
    <col min="7690" max="7690" width="9.5703125" style="135" customWidth="1"/>
    <col min="7691" max="7937" width="9.140625" style="135"/>
    <col min="7938" max="7938" width="16.7109375" style="135" customWidth="1"/>
    <col min="7939" max="7939" width="25.85546875" style="135" customWidth="1"/>
    <col min="7940" max="7940" width="26.85546875" style="135" customWidth="1"/>
    <col min="7941" max="7941" width="18.7109375" style="135" customWidth="1"/>
    <col min="7942" max="7942" width="20.5703125" style="135" customWidth="1"/>
    <col min="7943" max="7943" width="24.42578125" style="135" customWidth="1"/>
    <col min="7944" max="7944" width="17.5703125" style="135" customWidth="1"/>
    <col min="7945" max="7945" width="33.140625" style="135" customWidth="1"/>
    <col min="7946" max="7946" width="9.5703125" style="135" customWidth="1"/>
    <col min="7947" max="8193" width="9.140625" style="135"/>
    <col min="8194" max="8194" width="16.7109375" style="135" customWidth="1"/>
    <col min="8195" max="8195" width="25.85546875" style="135" customWidth="1"/>
    <col min="8196" max="8196" width="26.85546875" style="135" customWidth="1"/>
    <col min="8197" max="8197" width="18.7109375" style="135" customWidth="1"/>
    <col min="8198" max="8198" width="20.5703125" style="135" customWidth="1"/>
    <col min="8199" max="8199" width="24.42578125" style="135" customWidth="1"/>
    <col min="8200" max="8200" width="17.5703125" style="135" customWidth="1"/>
    <col min="8201" max="8201" width="33.140625" style="135" customWidth="1"/>
    <col min="8202" max="8202" width="9.5703125" style="135" customWidth="1"/>
    <col min="8203" max="8449" width="9.140625" style="135"/>
    <col min="8450" max="8450" width="16.7109375" style="135" customWidth="1"/>
    <col min="8451" max="8451" width="25.85546875" style="135" customWidth="1"/>
    <col min="8452" max="8452" width="26.85546875" style="135" customWidth="1"/>
    <col min="8453" max="8453" width="18.7109375" style="135" customWidth="1"/>
    <col min="8454" max="8454" width="20.5703125" style="135" customWidth="1"/>
    <col min="8455" max="8455" width="24.42578125" style="135" customWidth="1"/>
    <col min="8456" max="8456" width="17.5703125" style="135" customWidth="1"/>
    <col min="8457" max="8457" width="33.140625" style="135" customWidth="1"/>
    <col min="8458" max="8458" width="9.5703125" style="135" customWidth="1"/>
    <col min="8459" max="8705" width="9.140625" style="135"/>
    <col min="8706" max="8706" width="16.7109375" style="135" customWidth="1"/>
    <col min="8707" max="8707" width="25.85546875" style="135" customWidth="1"/>
    <col min="8708" max="8708" width="26.85546875" style="135" customWidth="1"/>
    <col min="8709" max="8709" width="18.7109375" style="135" customWidth="1"/>
    <col min="8710" max="8710" width="20.5703125" style="135" customWidth="1"/>
    <col min="8711" max="8711" width="24.42578125" style="135" customWidth="1"/>
    <col min="8712" max="8712" width="17.5703125" style="135" customWidth="1"/>
    <col min="8713" max="8713" width="33.140625" style="135" customWidth="1"/>
    <col min="8714" max="8714" width="9.5703125" style="135" customWidth="1"/>
    <col min="8715" max="8961" width="9.140625" style="135"/>
    <col min="8962" max="8962" width="16.7109375" style="135" customWidth="1"/>
    <col min="8963" max="8963" width="25.85546875" style="135" customWidth="1"/>
    <col min="8964" max="8964" width="26.85546875" style="135" customWidth="1"/>
    <col min="8965" max="8965" width="18.7109375" style="135" customWidth="1"/>
    <col min="8966" max="8966" width="20.5703125" style="135" customWidth="1"/>
    <col min="8967" max="8967" width="24.42578125" style="135" customWidth="1"/>
    <col min="8968" max="8968" width="17.5703125" style="135" customWidth="1"/>
    <col min="8969" max="8969" width="33.140625" style="135" customWidth="1"/>
    <col min="8970" max="8970" width="9.5703125" style="135" customWidth="1"/>
    <col min="8971" max="9217" width="9.140625" style="135"/>
    <col min="9218" max="9218" width="16.7109375" style="135" customWidth="1"/>
    <col min="9219" max="9219" width="25.85546875" style="135" customWidth="1"/>
    <col min="9220" max="9220" width="26.85546875" style="135" customWidth="1"/>
    <col min="9221" max="9221" width="18.7109375" style="135" customWidth="1"/>
    <col min="9222" max="9222" width="20.5703125" style="135" customWidth="1"/>
    <col min="9223" max="9223" width="24.42578125" style="135" customWidth="1"/>
    <col min="9224" max="9224" width="17.5703125" style="135" customWidth="1"/>
    <col min="9225" max="9225" width="33.140625" style="135" customWidth="1"/>
    <col min="9226" max="9226" width="9.5703125" style="135" customWidth="1"/>
    <col min="9227" max="9473" width="9.140625" style="135"/>
    <col min="9474" max="9474" width="16.7109375" style="135" customWidth="1"/>
    <col min="9475" max="9475" width="25.85546875" style="135" customWidth="1"/>
    <col min="9476" max="9476" width="26.85546875" style="135" customWidth="1"/>
    <col min="9477" max="9477" width="18.7109375" style="135" customWidth="1"/>
    <col min="9478" max="9478" width="20.5703125" style="135" customWidth="1"/>
    <col min="9479" max="9479" width="24.42578125" style="135" customWidth="1"/>
    <col min="9480" max="9480" width="17.5703125" style="135" customWidth="1"/>
    <col min="9481" max="9481" width="33.140625" style="135" customWidth="1"/>
    <col min="9482" max="9482" width="9.5703125" style="135" customWidth="1"/>
    <col min="9483" max="9729" width="9.140625" style="135"/>
    <col min="9730" max="9730" width="16.7109375" style="135" customWidth="1"/>
    <col min="9731" max="9731" width="25.85546875" style="135" customWidth="1"/>
    <col min="9732" max="9732" width="26.85546875" style="135" customWidth="1"/>
    <col min="9733" max="9733" width="18.7109375" style="135" customWidth="1"/>
    <col min="9734" max="9734" width="20.5703125" style="135" customWidth="1"/>
    <col min="9735" max="9735" width="24.42578125" style="135" customWidth="1"/>
    <col min="9736" max="9736" width="17.5703125" style="135" customWidth="1"/>
    <col min="9737" max="9737" width="33.140625" style="135" customWidth="1"/>
    <col min="9738" max="9738" width="9.5703125" style="135" customWidth="1"/>
    <col min="9739" max="9985" width="9.140625" style="135"/>
    <col min="9986" max="9986" width="16.7109375" style="135" customWidth="1"/>
    <col min="9987" max="9987" width="25.85546875" style="135" customWidth="1"/>
    <col min="9988" max="9988" width="26.85546875" style="135" customWidth="1"/>
    <col min="9989" max="9989" width="18.7109375" style="135" customWidth="1"/>
    <col min="9990" max="9990" width="20.5703125" style="135" customWidth="1"/>
    <col min="9991" max="9991" width="24.42578125" style="135" customWidth="1"/>
    <col min="9992" max="9992" width="17.5703125" style="135" customWidth="1"/>
    <col min="9993" max="9993" width="33.140625" style="135" customWidth="1"/>
    <col min="9994" max="9994" width="9.5703125" style="135" customWidth="1"/>
    <col min="9995" max="10241" width="9.140625" style="135"/>
    <col min="10242" max="10242" width="16.7109375" style="135" customWidth="1"/>
    <col min="10243" max="10243" width="25.85546875" style="135" customWidth="1"/>
    <col min="10244" max="10244" width="26.85546875" style="135" customWidth="1"/>
    <col min="10245" max="10245" width="18.7109375" style="135" customWidth="1"/>
    <col min="10246" max="10246" width="20.5703125" style="135" customWidth="1"/>
    <col min="10247" max="10247" width="24.42578125" style="135" customWidth="1"/>
    <col min="10248" max="10248" width="17.5703125" style="135" customWidth="1"/>
    <col min="10249" max="10249" width="33.140625" style="135" customWidth="1"/>
    <col min="10250" max="10250" width="9.5703125" style="135" customWidth="1"/>
    <col min="10251" max="10497" width="9.140625" style="135"/>
    <col min="10498" max="10498" width="16.7109375" style="135" customWidth="1"/>
    <col min="10499" max="10499" width="25.85546875" style="135" customWidth="1"/>
    <col min="10500" max="10500" width="26.85546875" style="135" customWidth="1"/>
    <col min="10501" max="10501" width="18.7109375" style="135" customWidth="1"/>
    <col min="10502" max="10502" width="20.5703125" style="135" customWidth="1"/>
    <col min="10503" max="10503" width="24.42578125" style="135" customWidth="1"/>
    <col min="10504" max="10504" width="17.5703125" style="135" customWidth="1"/>
    <col min="10505" max="10505" width="33.140625" style="135" customWidth="1"/>
    <col min="10506" max="10506" width="9.5703125" style="135" customWidth="1"/>
    <col min="10507" max="10753" width="9.140625" style="135"/>
    <col min="10754" max="10754" width="16.7109375" style="135" customWidth="1"/>
    <col min="10755" max="10755" width="25.85546875" style="135" customWidth="1"/>
    <col min="10756" max="10756" width="26.85546875" style="135" customWidth="1"/>
    <col min="10757" max="10757" width="18.7109375" style="135" customWidth="1"/>
    <col min="10758" max="10758" width="20.5703125" style="135" customWidth="1"/>
    <col min="10759" max="10759" width="24.42578125" style="135" customWidth="1"/>
    <col min="10760" max="10760" width="17.5703125" style="135" customWidth="1"/>
    <col min="10761" max="10761" width="33.140625" style="135" customWidth="1"/>
    <col min="10762" max="10762" width="9.5703125" style="135" customWidth="1"/>
    <col min="10763" max="11009" width="9.140625" style="135"/>
    <col min="11010" max="11010" width="16.7109375" style="135" customWidth="1"/>
    <col min="11011" max="11011" width="25.85546875" style="135" customWidth="1"/>
    <col min="11012" max="11012" width="26.85546875" style="135" customWidth="1"/>
    <col min="11013" max="11013" width="18.7109375" style="135" customWidth="1"/>
    <col min="11014" max="11014" width="20.5703125" style="135" customWidth="1"/>
    <col min="11015" max="11015" width="24.42578125" style="135" customWidth="1"/>
    <col min="11016" max="11016" width="17.5703125" style="135" customWidth="1"/>
    <col min="11017" max="11017" width="33.140625" style="135" customWidth="1"/>
    <col min="11018" max="11018" width="9.5703125" style="135" customWidth="1"/>
    <col min="11019" max="11265" width="9.140625" style="135"/>
    <col min="11266" max="11266" width="16.7109375" style="135" customWidth="1"/>
    <col min="11267" max="11267" width="25.85546875" style="135" customWidth="1"/>
    <col min="11268" max="11268" width="26.85546875" style="135" customWidth="1"/>
    <col min="11269" max="11269" width="18.7109375" style="135" customWidth="1"/>
    <col min="11270" max="11270" width="20.5703125" style="135" customWidth="1"/>
    <col min="11271" max="11271" width="24.42578125" style="135" customWidth="1"/>
    <col min="11272" max="11272" width="17.5703125" style="135" customWidth="1"/>
    <col min="11273" max="11273" width="33.140625" style="135" customWidth="1"/>
    <col min="11274" max="11274" width="9.5703125" style="135" customWidth="1"/>
    <col min="11275" max="11521" width="9.140625" style="135"/>
    <col min="11522" max="11522" width="16.7109375" style="135" customWidth="1"/>
    <col min="11523" max="11523" width="25.85546875" style="135" customWidth="1"/>
    <col min="11524" max="11524" width="26.85546875" style="135" customWidth="1"/>
    <col min="11525" max="11525" width="18.7109375" style="135" customWidth="1"/>
    <col min="11526" max="11526" width="20.5703125" style="135" customWidth="1"/>
    <col min="11527" max="11527" width="24.42578125" style="135" customWidth="1"/>
    <col min="11528" max="11528" width="17.5703125" style="135" customWidth="1"/>
    <col min="11529" max="11529" width="33.140625" style="135" customWidth="1"/>
    <col min="11530" max="11530" width="9.5703125" style="135" customWidth="1"/>
    <col min="11531" max="11777" width="9.140625" style="135"/>
    <col min="11778" max="11778" width="16.7109375" style="135" customWidth="1"/>
    <col min="11779" max="11779" width="25.85546875" style="135" customWidth="1"/>
    <col min="11780" max="11780" width="26.85546875" style="135" customWidth="1"/>
    <col min="11781" max="11781" width="18.7109375" style="135" customWidth="1"/>
    <col min="11782" max="11782" width="20.5703125" style="135" customWidth="1"/>
    <col min="11783" max="11783" width="24.42578125" style="135" customWidth="1"/>
    <col min="11784" max="11784" width="17.5703125" style="135" customWidth="1"/>
    <col min="11785" max="11785" width="33.140625" style="135" customWidth="1"/>
    <col min="11786" max="11786" width="9.5703125" style="135" customWidth="1"/>
    <col min="11787" max="12033" width="9.140625" style="135"/>
    <col min="12034" max="12034" width="16.7109375" style="135" customWidth="1"/>
    <col min="12035" max="12035" width="25.85546875" style="135" customWidth="1"/>
    <col min="12036" max="12036" width="26.85546875" style="135" customWidth="1"/>
    <col min="12037" max="12037" width="18.7109375" style="135" customWidth="1"/>
    <col min="12038" max="12038" width="20.5703125" style="135" customWidth="1"/>
    <col min="12039" max="12039" width="24.42578125" style="135" customWidth="1"/>
    <col min="12040" max="12040" width="17.5703125" style="135" customWidth="1"/>
    <col min="12041" max="12041" width="33.140625" style="135" customWidth="1"/>
    <col min="12042" max="12042" width="9.5703125" style="135" customWidth="1"/>
    <col min="12043" max="12289" width="9.140625" style="135"/>
    <col min="12290" max="12290" width="16.7109375" style="135" customWidth="1"/>
    <col min="12291" max="12291" width="25.85546875" style="135" customWidth="1"/>
    <col min="12292" max="12292" width="26.85546875" style="135" customWidth="1"/>
    <col min="12293" max="12293" width="18.7109375" style="135" customWidth="1"/>
    <col min="12294" max="12294" width="20.5703125" style="135" customWidth="1"/>
    <col min="12295" max="12295" width="24.42578125" style="135" customWidth="1"/>
    <col min="12296" max="12296" width="17.5703125" style="135" customWidth="1"/>
    <col min="12297" max="12297" width="33.140625" style="135" customWidth="1"/>
    <col min="12298" max="12298" width="9.5703125" style="135" customWidth="1"/>
    <col min="12299" max="12545" width="9.140625" style="135"/>
    <col min="12546" max="12546" width="16.7109375" style="135" customWidth="1"/>
    <col min="12547" max="12547" width="25.85546875" style="135" customWidth="1"/>
    <col min="12548" max="12548" width="26.85546875" style="135" customWidth="1"/>
    <col min="12549" max="12549" width="18.7109375" style="135" customWidth="1"/>
    <col min="12550" max="12550" width="20.5703125" style="135" customWidth="1"/>
    <col min="12551" max="12551" width="24.42578125" style="135" customWidth="1"/>
    <col min="12552" max="12552" width="17.5703125" style="135" customWidth="1"/>
    <col min="12553" max="12553" width="33.140625" style="135" customWidth="1"/>
    <col min="12554" max="12554" width="9.5703125" style="135" customWidth="1"/>
    <col min="12555" max="12801" width="9.140625" style="135"/>
    <col min="12802" max="12802" width="16.7109375" style="135" customWidth="1"/>
    <col min="12803" max="12803" width="25.85546875" style="135" customWidth="1"/>
    <col min="12804" max="12804" width="26.85546875" style="135" customWidth="1"/>
    <col min="12805" max="12805" width="18.7109375" style="135" customWidth="1"/>
    <col min="12806" max="12806" width="20.5703125" style="135" customWidth="1"/>
    <col min="12807" max="12807" width="24.42578125" style="135" customWidth="1"/>
    <col min="12808" max="12808" width="17.5703125" style="135" customWidth="1"/>
    <col min="12809" max="12809" width="33.140625" style="135" customWidth="1"/>
    <col min="12810" max="12810" width="9.5703125" style="135" customWidth="1"/>
    <col min="12811" max="13057" width="9.140625" style="135"/>
    <col min="13058" max="13058" width="16.7109375" style="135" customWidth="1"/>
    <col min="13059" max="13059" width="25.85546875" style="135" customWidth="1"/>
    <col min="13060" max="13060" width="26.85546875" style="135" customWidth="1"/>
    <col min="13061" max="13061" width="18.7109375" style="135" customWidth="1"/>
    <col min="13062" max="13062" width="20.5703125" style="135" customWidth="1"/>
    <col min="13063" max="13063" width="24.42578125" style="135" customWidth="1"/>
    <col min="13064" max="13064" width="17.5703125" style="135" customWidth="1"/>
    <col min="13065" max="13065" width="33.140625" style="135" customWidth="1"/>
    <col min="13066" max="13066" width="9.5703125" style="135" customWidth="1"/>
    <col min="13067" max="13313" width="9.140625" style="135"/>
    <col min="13314" max="13314" width="16.7109375" style="135" customWidth="1"/>
    <col min="13315" max="13315" width="25.85546875" style="135" customWidth="1"/>
    <col min="13316" max="13316" width="26.85546875" style="135" customWidth="1"/>
    <col min="13317" max="13317" width="18.7109375" style="135" customWidth="1"/>
    <col min="13318" max="13318" width="20.5703125" style="135" customWidth="1"/>
    <col min="13319" max="13319" width="24.42578125" style="135" customWidth="1"/>
    <col min="13320" max="13320" width="17.5703125" style="135" customWidth="1"/>
    <col min="13321" max="13321" width="33.140625" style="135" customWidth="1"/>
    <col min="13322" max="13322" width="9.5703125" style="135" customWidth="1"/>
    <col min="13323" max="13569" width="9.140625" style="135"/>
    <col min="13570" max="13570" width="16.7109375" style="135" customWidth="1"/>
    <col min="13571" max="13571" width="25.85546875" style="135" customWidth="1"/>
    <col min="13572" max="13572" width="26.85546875" style="135" customWidth="1"/>
    <col min="13573" max="13573" width="18.7109375" style="135" customWidth="1"/>
    <col min="13574" max="13574" width="20.5703125" style="135" customWidth="1"/>
    <col min="13575" max="13575" width="24.42578125" style="135" customWidth="1"/>
    <col min="13576" max="13576" width="17.5703125" style="135" customWidth="1"/>
    <col min="13577" max="13577" width="33.140625" style="135" customWidth="1"/>
    <col min="13578" max="13578" width="9.5703125" style="135" customWidth="1"/>
    <col min="13579" max="13825" width="9.140625" style="135"/>
    <col min="13826" max="13826" width="16.7109375" style="135" customWidth="1"/>
    <col min="13827" max="13827" width="25.85546875" style="135" customWidth="1"/>
    <col min="13828" max="13828" width="26.85546875" style="135" customWidth="1"/>
    <col min="13829" max="13829" width="18.7109375" style="135" customWidth="1"/>
    <col min="13830" max="13830" width="20.5703125" style="135" customWidth="1"/>
    <col min="13831" max="13831" width="24.42578125" style="135" customWidth="1"/>
    <col min="13832" max="13832" width="17.5703125" style="135" customWidth="1"/>
    <col min="13833" max="13833" width="33.140625" style="135" customWidth="1"/>
    <col min="13834" max="13834" width="9.5703125" style="135" customWidth="1"/>
    <col min="13835" max="14081" width="9.140625" style="135"/>
    <col min="14082" max="14082" width="16.7109375" style="135" customWidth="1"/>
    <col min="14083" max="14083" width="25.85546875" style="135" customWidth="1"/>
    <col min="14084" max="14084" width="26.85546875" style="135" customWidth="1"/>
    <col min="14085" max="14085" width="18.7109375" style="135" customWidth="1"/>
    <col min="14086" max="14086" width="20.5703125" style="135" customWidth="1"/>
    <col min="14087" max="14087" width="24.42578125" style="135" customWidth="1"/>
    <col min="14088" max="14088" width="17.5703125" style="135" customWidth="1"/>
    <col min="14089" max="14089" width="33.140625" style="135" customWidth="1"/>
    <col min="14090" max="14090" width="9.5703125" style="135" customWidth="1"/>
    <col min="14091" max="14337" width="9.140625" style="135"/>
    <col min="14338" max="14338" width="16.7109375" style="135" customWidth="1"/>
    <col min="14339" max="14339" width="25.85546875" style="135" customWidth="1"/>
    <col min="14340" max="14340" width="26.85546875" style="135" customWidth="1"/>
    <col min="14341" max="14341" width="18.7109375" style="135" customWidth="1"/>
    <col min="14342" max="14342" width="20.5703125" style="135" customWidth="1"/>
    <col min="14343" max="14343" width="24.42578125" style="135" customWidth="1"/>
    <col min="14344" max="14344" width="17.5703125" style="135" customWidth="1"/>
    <col min="14345" max="14345" width="33.140625" style="135" customWidth="1"/>
    <col min="14346" max="14346" width="9.5703125" style="135" customWidth="1"/>
    <col min="14347" max="14593" width="9.140625" style="135"/>
    <col min="14594" max="14594" width="16.7109375" style="135" customWidth="1"/>
    <col min="14595" max="14595" width="25.85546875" style="135" customWidth="1"/>
    <col min="14596" max="14596" width="26.85546875" style="135" customWidth="1"/>
    <col min="14597" max="14597" width="18.7109375" style="135" customWidth="1"/>
    <col min="14598" max="14598" width="20.5703125" style="135" customWidth="1"/>
    <col min="14599" max="14599" width="24.42578125" style="135" customWidth="1"/>
    <col min="14600" max="14600" width="17.5703125" style="135" customWidth="1"/>
    <col min="14601" max="14601" width="33.140625" style="135" customWidth="1"/>
    <col min="14602" max="14602" width="9.5703125" style="135" customWidth="1"/>
    <col min="14603" max="14849" width="9.140625" style="135"/>
    <col min="14850" max="14850" width="16.7109375" style="135" customWidth="1"/>
    <col min="14851" max="14851" width="25.85546875" style="135" customWidth="1"/>
    <col min="14852" max="14852" width="26.85546875" style="135" customWidth="1"/>
    <col min="14853" max="14853" width="18.7109375" style="135" customWidth="1"/>
    <col min="14854" max="14854" width="20.5703125" style="135" customWidth="1"/>
    <col min="14855" max="14855" width="24.42578125" style="135" customWidth="1"/>
    <col min="14856" max="14856" width="17.5703125" style="135" customWidth="1"/>
    <col min="14857" max="14857" width="33.140625" style="135" customWidth="1"/>
    <col min="14858" max="14858" width="9.5703125" style="135" customWidth="1"/>
    <col min="14859" max="15105" width="9.140625" style="135"/>
    <col min="15106" max="15106" width="16.7109375" style="135" customWidth="1"/>
    <col min="15107" max="15107" width="25.85546875" style="135" customWidth="1"/>
    <col min="15108" max="15108" width="26.85546875" style="135" customWidth="1"/>
    <col min="15109" max="15109" width="18.7109375" style="135" customWidth="1"/>
    <col min="15110" max="15110" width="20.5703125" style="135" customWidth="1"/>
    <col min="15111" max="15111" width="24.42578125" style="135" customWidth="1"/>
    <col min="15112" max="15112" width="17.5703125" style="135" customWidth="1"/>
    <col min="15113" max="15113" width="33.140625" style="135" customWidth="1"/>
    <col min="15114" max="15114" width="9.5703125" style="135" customWidth="1"/>
    <col min="15115" max="15361" width="9.140625" style="135"/>
    <col min="15362" max="15362" width="16.7109375" style="135" customWidth="1"/>
    <col min="15363" max="15363" width="25.85546875" style="135" customWidth="1"/>
    <col min="15364" max="15364" width="26.85546875" style="135" customWidth="1"/>
    <col min="15365" max="15365" width="18.7109375" style="135" customWidth="1"/>
    <col min="15366" max="15366" width="20.5703125" style="135" customWidth="1"/>
    <col min="15367" max="15367" width="24.42578125" style="135" customWidth="1"/>
    <col min="15368" max="15368" width="17.5703125" style="135" customWidth="1"/>
    <col min="15369" max="15369" width="33.140625" style="135" customWidth="1"/>
    <col min="15370" max="15370" width="9.5703125" style="135" customWidth="1"/>
    <col min="15371" max="15617" width="9.140625" style="135"/>
    <col min="15618" max="15618" width="16.7109375" style="135" customWidth="1"/>
    <col min="15619" max="15619" width="25.85546875" style="135" customWidth="1"/>
    <col min="15620" max="15620" width="26.85546875" style="135" customWidth="1"/>
    <col min="15621" max="15621" width="18.7109375" style="135" customWidth="1"/>
    <col min="15622" max="15622" width="20.5703125" style="135" customWidth="1"/>
    <col min="15623" max="15623" width="24.42578125" style="135" customWidth="1"/>
    <col min="15624" max="15624" width="17.5703125" style="135" customWidth="1"/>
    <col min="15625" max="15625" width="33.140625" style="135" customWidth="1"/>
    <col min="15626" max="15626" width="9.5703125" style="135" customWidth="1"/>
    <col min="15627" max="15873" width="9.140625" style="135"/>
    <col min="15874" max="15874" width="16.7109375" style="135" customWidth="1"/>
    <col min="15875" max="15875" width="25.85546875" style="135" customWidth="1"/>
    <col min="15876" max="15876" width="26.85546875" style="135" customWidth="1"/>
    <col min="15877" max="15877" width="18.7109375" style="135" customWidth="1"/>
    <col min="15878" max="15878" width="20.5703125" style="135" customWidth="1"/>
    <col min="15879" max="15879" width="24.42578125" style="135" customWidth="1"/>
    <col min="15880" max="15880" width="17.5703125" style="135" customWidth="1"/>
    <col min="15881" max="15881" width="33.140625" style="135" customWidth="1"/>
    <col min="15882" max="15882" width="9.5703125" style="135" customWidth="1"/>
    <col min="15883" max="16129" width="9.140625" style="135"/>
    <col min="16130" max="16130" width="16.7109375" style="135" customWidth="1"/>
    <col min="16131" max="16131" width="25.85546875" style="135" customWidth="1"/>
    <col min="16132" max="16132" width="26.85546875" style="135" customWidth="1"/>
    <col min="16133" max="16133" width="18.7109375" style="135" customWidth="1"/>
    <col min="16134" max="16134" width="20.5703125" style="135" customWidth="1"/>
    <col min="16135" max="16135" width="24.42578125" style="135" customWidth="1"/>
    <col min="16136" max="16136" width="17.5703125" style="135" customWidth="1"/>
    <col min="16137" max="16137" width="33.140625" style="135" customWidth="1"/>
    <col min="16138" max="16138" width="9.5703125" style="135" customWidth="1"/>
    <col min="16139" max="16384" width="9.140625" style="135"/>
  </cols>
  <sheetData>
    <row r="2" spans="1:9" ht="44.25" customHeight="1" x14ac:dyDescent="0.2">
      <c r="A2" s="133" t="s">
        <v>65</v>
      </c>
      <c r="B2" s="133" t="s">
        <v>138</v>
      </c>
      <c r="C2" s="133" t="s">
        <v>139</v>
      </c>
      <c r="D2" s="133" t="s">
        <v>140</v>
      </c>
      <c r="E2" s="134" t="s">
        <v>141</v>
      </c>
      <c r="F2" s="133" t="s">
        <v>118</v>
      </c>
      <c r="G2" s="133" t="s">
        <v>142</v>
      </c>
      <c r="H2" s="133" t="s">
        <v>143</v>
      </c>
      <c r="I2" s="133" t="s">
        <v>144</v>
      </c>
    </row>
    <row r="3" spans="1:9" ht="98.25" customHeight="1" x14ac:dyDescent="0.2">
      <c r="A3" s="388">
        <v>1</v>
      </c>
      <c r="B3" s="129" t="s">
        <v>849</v>
      </c>
      <c r="C3" s="130" t="s">
        <v>852</v>
      </c>
      <c r="D3" s="130" t="s">
        <v>852</v>
      </c>
      <c r="E3" s="392">
        <f>'Смета №02-01-01'!N299</f>
        <v>11943620</v>
      </c>
      <c r="F3" s="137">
        <v>1</v>
      </c>
      <c r="G3" s="388">
        <v>1</v>
      </c>
      <c r="H3" s="393">
        <f>E3/F3</f>
        <v>11943620</v>
      </c>
      <c r="I3" s="395" t="s">
        <v>239</v>
      </c>
    </row>
    <row r="4" spans="1:9" ht="44.25" customHeight="1" x14ac:dyDescent="0.2">
      <c r="A4" s="388">
        <v>2</v>
      </c>
      <c r="B4" s="129" t="s">
        <v>850</v>
      </c>
      <c r="C4" s="130" t="s">
        <v>497</v>
      </c>
      <c r="D4" s="130" t="s">
        <v>497</v>
      </c>
      <c r="E4" s="392">
        <f>'Смета №02-01-02'!N486</f>
        <v>18569418</v>
      </c>
      <c r="F4" s="137">
        <v>1</v>
      </c>
      <c r="G4" s="388">
        <v>1</v>
      </c>
      <c r="H4" s="393">
        <f t="shared" ref="H4:H7" si="0">E4/F4</f>
        <v>18569418</v>
      </c>
      <c r="I4" s="396"/>
    </row>
    <row r="5" spans="1:9" ht="44.25" customHeight="1" x14ac:dyDescent="0.2">
      <c r="A5" s="388">
        <v>3</v>
      </c>
      <c r="B5" s="129" t="s">
        <v>851</v>
      </c>
      <c r="C5" s="130" t="s">
        <v>706</v>
      </c>
      <c r="D5" s="130" t="s">
        <v>706</v>
      </c>
      <c r="E5" s="392">
        <f>'Смета№02-01-03'!N142</f>
        <v>505309</v>
      </c>
      <c r="F5" s="137">
        <v>1</v>
      </c>
      <c r="G5" s="388">
        <v>1</v>
      </c>
      <c r="H5" s="393">
        <f t="shared" si="0"/>
        <v>505309</v>
      </c>
      <c r="I5" s="396"/>
    </row>
    <row r="6" spans="1:9" ht="44.25" customHeight="1" x14ac:dyDescent="0.2">
      <c r="A6" s="388">
        <v>4</v>
      </c>
      <c r="B6" s="391" t="s">
        <v>853</v>
      </c>
      <c r="C6" s="130" t="s">
        <v>749</v>
      </c>
      <c r="D6" s="130" t="s">
        <v>749</v>
      </c>
      <c r="E6" s="392">
        <f>'Смета№09-01-01'!N121</f>
        <v>1941808</v>
      </c>
      <c r="F6" s="137">
        <v>1</v>
      </c>
      <c r="G6" s="388">
        <v>1</v>
      </c>
      <c r="H6" s="393">
        <f t="shared" si="0"/>
        <v>1941808</v>
      </c>
      <c r="I6" s="396"/>
    </row>
    <row r="7" spans="1:9" ht="44.25" customHeight="1" x14ac:dyDescent="0.2">
      <c r="A7" s="388">
        <v>5</v>
      </c>
      <c r="B7" s="391" t="s">
        <v>854</v>
      </c>
      <c r="C7" s="130" t="s">
        <v>806</v>
      </c>
      <c r="D7" s="130" t="s">
        <v>806</v>
      </c>
      <c r="E7" s="392">
        <f>'Смета №09-01-02'!N151</f>
        <v>1966945</v>
      </c>
      <c r="F7" s="137">
        <v>1</v>
      </c>
      <c r="G7" s="388">
        <v>1</v>
      </c>
      <c r="H7" s="393">
        <f t="shared" si="0"/>
        <v>1966945</v>
      </c>
      <c r="I7" s="396"/>
    </row>
    <row r="8" spans="1:9" x14ac:dyDescent="0.2">
      <c r="A8" s="133">
        <v>6</v>
      </c>
      <c r="B8" s="129" t="s">
        <v>67</v>
      </c>
      <c r="C8" s="130" t="s">
        <v>134</v>
      </c>
      <c r="D8" s="133" t="str">
        <f t="shared" ref="D8" si="1">C8</f>
        <v>ПИР</v>
      </c>
      <c r="E8" s="141">
        <f>'Смета №12-01'!F73</f>
        <v>4136.28843375</v>
      </c>
      <c r="F8" s="137">
        <v>1</v>
      </c>
      <c r="G8" s="133">
        <v>1</v>
      </c>
      <c r="H8" s="136">
        <f t="shared" ref="H8" si="2">E8/F8*G8</f>
        <v>4136.28843375</v>
      </c>
      <c r="I8" s="394"/>
    </row>
  </sheetData>
  <mergeCells count="1">
    <mergeCell ref="I3:I8"/>
  </mergeCells>
  <pageMargins left="0.7" right="0.7" top="0.75" bottom="0.75" header="0.3" footer="0.3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workbookViewId="0">
      <selection activeCell="D47" sqref="D47"/>
    </sheetView>
  </sheetViews>
  <sheetFormatPr defaultRowHeight="12.75" x14ac:dyDescent="0.2"/>
  <cols>
    <col min="1" max="1" width="40.140625" style="135" customWidth="1"/>
    <col min="2" max="2" width="20" style="135" customWidth="1"/>
    <col min="3" max="3" width="18.5703125" style="135" customWidth="1"/>
    <col min="4" max="4" width="19.28515625" style="135" customWidth="1"/>
    <col min="5" max="5" width="17.85546875" style="135" customWidth="1"/>
    <col min="6" max="6" width="26.28515625" style="135" customWidth="1"/>
    <col min="7" max="7" width="19.5703125" style="135" customWidth="1"/>
    <col min="8" max="8" width="26.5703125" style="135" customWidth="1"/>
    <col min="9" max="256" width="9.140625" style="135"/>
    <col min="257" max="257" width="33.42578125" style="135" customWidth="1"/>
    <col min="258" max="258" width="20" style="135" customWidth="1"/>
    <col min="259" max="259" width="18.5703125" style="135" customWidth="1"/>
    <col min="260" max="260" width="19.28515625" style="135" customWidth="1"/>
    <col min="261" max="261" width="17.85546875" style="135" customWidth="1"/>
    <col min="262" max="262" width="26.28515625" style="135" customWidth="1"/>
    <col min="263" max="263" width="19.5703125" style="135" customWidth="1"/>
    <col min="264" max="264" width="26.5703125" style="135" customWidth="1"/>
    <col min="265" max="512" width="9.140625" style="135"/>
    <col min="513" max="513" width="33.42578125" style="135" customWidth="1"/>
    <col min="514" max="514" width="20" style="135" customWidth="1"/>
    <col min="515" max="515" width="18.5703125" style="135" customWidth="1"/>
    <col min="516" max="516" width="19.28515625" style="135" customWidth="1"/>
    <col min="517" max="517" width="17.85546875" style="135" customWidth="1"/>
    <col min="518" max="518" width="26.28515625" style="135" customWidth="1"/>
    <col min="519" max="519" width="19.5703125" style="135" customWidth="1"/>
    <col min="520" max="520" width="26.5703125" style="135" customWidth="1"/>
    <col min="521" max="768" width="9.140625" style="135"/>
    <col min="769" max="769" width="33.42578125" style="135" customWidth="1"/>
    <col min="770" max="770" width="20" style="135" customWidth="1"/>
    <col min="771" max="771" width="18.5703125" style="135" customWidth="1"/>
    <col min="772" max="772" width="19.28515625" style="135" customWidth="1"/>
    <col min="773" max="773" width="17.85546875" style="135" customWidth="1"/>
    <col min="774" max="774" width="26.28515625" style="135" customWidth="1"/>
    <col min="775" max="775" width="19.5703125" style="135" customWidth="1"/>
    <col min="776" max="776" width="26.5703125" style="135" customWidth="1"/>
    <col min="777" max="1024" width="9.140625" style="135"/>
    <col min="1025" max="1025" width="33.42578125" style="135" customWidth="1"/>
    <col min="1026" max="1026" width="20" style="135" customWidth="1"/>
    <col min="1027" max="1027" width="18.5703125" style="135" customWidth="1"/>
    <col min="1028" max="1028" width="19.28515625" style="135" customWidth="1"/>
    <col min="1029" max="1029" width="17.85546875" style="135" customWidth="1"/>
    <col min="1030" max="1030" width="26.28515625" style="135" customWidth="1"/>
    <col min="1031" max="1031" width="19.5703125" style="135" customWidth="1"/>
    <col min="1032" max="1032" width="26.5703125" style="135" customWidth="1"/>
    <col min="1033" max="1280" width="9.140625" style="135"/>
    <col min="1281" max="1281" width="33.42578125" style="135" customWidth="1"/>
    <col min="1282" max="1282" width="20" style="135" customWidth="1"/>
    <col min="1283" max="1283" width="18.5703125" style="135" customWidth="1"/>
    <col min="1284" max="1284" width="19.28515625" style="135" customWidth="1"/>
    <col min="1285" max="1285" width="17.85546875" style="135" customWidth="1"/>
    <col min="1286" max="1286" width="26.28515625" style="135" customWidth="1"/>
    <col min="1287" max="1287" width="19.5703125" style="135" customWidth="1"/>
    <col min="1288" max="1288" width="26.5703125" style="135" customWidth="1"/>
    <col min="1289" max="1536" width="9.140625" style="135"/>
    <col min="1537" max="1537" width="33.42578125" style="135" customWidth="1"/>
    <col min="1538" max="1538" width="20" style="135" customWidth="1"/>
    <col min="1539" max="1539" width="18.5703125" style="135" customWidth="1"/>
    <col min="1540" max="1540" width="19.28515625" style="135" customWidth="1"/>
    <col min="1541" max="1541" width="17.85546875" style="135" customWidth="1"/>
    <col min="1542" max="1542" width="26.28515625" style="135" customWidth="1"/>
    <col min="1543" max="1543" width="19.5703125" style="135" customWidth="1"/>
    <col min="1544" max="1544" width="26.5703125" style="135" customWidth="1"/>
    <col min="1545" max="1792" width="9.140625" style="135"/>
    <col min="1793" max="1793" width="33.42578125" style="135" customWidth="1"/>
    <col min="1794" max="1794" width="20" style="135" customWidth="1"/>
    <col min="1795" max="1795" width="18.5703125" style="135" customWidth="1"/>
    <col min="1796" max="1796" width="19.28515625" style="135" customWidth="1"/>
    <col min="1797" max="1797" width="17.85546875" style="135" customWidth="1"/>
    <col min="1798" max="1798" width="26.28515625" style="135" customWidth="1"/>
    <col min="1799" max="1799" width="19.5703125" style="135" customWidth="1"/>
    <col min="1800" max="1800" width="26.5703125" style="135" customWidth="1"/>
    <col min="1801" max="2048" width="9.140625" style="135"/>
    <col min="2049" max="2049" width="33.42578125" style="135" customWidth="1"/>
    <col min="2050" max="2050" width="20" style="135" customWidth="1"/>
    <col min="2051" max="2051" width="18.5703125" style="135" customWidth="1"/>
    <col min="2052" max="2052" width="19.28515625" style="135" customWidth="1"/>
    <col min="2053" max="2053" width="17.85546875" style="135" customWidth="1"/>
    <col min="2054" max="2054" width="26.28515625" style="135" customWidth="1"/>
    <col min="2055" max="2055" width="19.5703125" style="135" customWidth="1"/>
    <col min="2056" max="2056" width="26.5703125" style="135" customWidth="1"/>
    <col min="2057" max="2304" width="9.140625" style="135"/>
    <col min="2305" max="2305" width="33.42578125" style="135" customWidth="1"/>
    <col min="2306" max="2306" width="20" style="135" customWidth="1"/>
    <col min="2307" max="2307" width="18.5703125" style="135" customWidth="1"/>
    <col min="2308" max="2308" width="19.28515625" style="135" customWidth="1"/>
    <col min="2309" max="2309" width="17.85546875" style="135" customWidth="1"/>
    <col min="2310" max="2310" width="26.28515625" style="135" customWidth="1"/>
    <col min="2311" max="2311" width="19.5703125" style="135" customWidth="1"/>
    <col min="2312" max="2312" width="26.5703125" style="135" customWidth="1"/>
    <col min="2313" max="2560" width="9.140625" style="135"/>
    <col min="2561" max="2561" width="33.42578125" style="135" customWidth="1"/>
    <col min="2562" max="2562" width="20" style="135" customWidth="1"/>
    <col min="2563" max="2563" width="18.5703125" style="135" customWidth="1"/>
    <col min="2564" max="2564" width="19.28515625" style="135" customWidth="1"/>
    <col min="2565" max="2565" width="17.85546875" style="135" customWidth="1"/>
    <col min="2566" max="2566" width="26.28515625" style="135" customWidth="1"/>
    <col min="2567" max="2567" width="19.5703125" style="135" customWidth="1"/>
    <col min="2568" max="2568" width="26.5703125" style="135" customWidth="1"/>
    <col min="2569" max="2816" width="9.140625" style="135"/>
    <col min="2817" max="2817" width="33.42578125" style="135" customWidth="1"/>
    <col min="2818" max="2818" width="20" style="135" customWidth="1"/>
    <col min="2819" max="2819" width="18.5703125" style="135" customWidth="1"/>
    <col min="2820" max="2820" width="19.28515625" style="135" customWidth="1"/>
    <col min="2821" max="2821" width="17.85546875" style="135" customWidth="1"/>
    <col min="2822" max="2822" width="26.28515625" style="135" customWidth="1"/>
    <col min="2823" max="2823" width="19.5703125" style="135" customWidth="1"/>
    <col min="2824" max="2824" width="26.5703125" style="135" customWidth="1"/>
    <col min="2825" max="3072" width="9.140625" style="135"/>
    <col min="3073" max="3073" width="33.42578125" style="135" customWidth="1"/>
    <col min="3074" max="3074" width="20" style="135" customWidth="1"/>
    <col min="3075" max="3075" width="18.5703125" style="135" customWidth="1"/>
    <col min="3076" max="3076" width="19.28515625" style="135" customWidth="1"/>
    <col min="3077" max="3077" width="17.85546875" style="135" customWidth="1"/>
    <col min="3078" max="3078" width="26.28515625" style="135" customWidth="1"/>
    <col min="3079" max="3079" width="19.5703125" style="135" customWidth="1"/>
    <col min="3080" max="3080" width="26.5703125" style="135" customWidth="1"/>
    <col min="3081" max="3328" width="9.140625" style="135"/>
    <col min="3329" max="3329" width="33.42578125" style="135" customWidth="1"/>
    <col min="3330" max="3330" width="20" style="135" customWidth="1"/>
    <col min="3331" max="3331" width="18.5703125" style="135" customWidth="1"/>
    <col min="3332" max="3332" width="19.28515625" style="135" customWidth="1"/>
    <col min="3333" max="3333" width="17.85546875" style="135" customWidth="1"/>
    <col min="3334" max="3334" width="26.28515625" style="135" customWidth="1"/>
    <col min="3335" max="3335" width="19.5703125" style="135" customWidth="1"/>
    <col min="3336" max="3336" width="26.5703125" style="135" customWidth="1"/>
    <col min="3337" max="3584" width="9.140625" style="135"/>
    <col min="3585" max="3585" width="33.42578125" style="135" customWidth="1"/>
    <col min="3586" max="3586" width="20" style="135" customWidth="1"/>
    <col min="3587" max="3587" width="18.5703125" style="135" customWidth="1"/>
    <col min="3588" max="3588" width="19.28515625" style="135" customWidth="1"/>
    <col min="3589" max="3589" width="17.85546875" style="135" customWidth="1"/>
    <col min="3590" max="3590" width="26.28515625" style="135" customWidth="1"/>
    <col min="3591" max="3591" width="19.5703125" style="135" customWidth="1"/>
    <col min="3592" max="3592" width="26.5703125" style="135" customWidth="1"/>
    <col min="3593" max="3840" width="9.140625" style="135"/>
    <col min="3841" max="3841" width="33.42578125" style="135" customWidth="1"/>
    <col min="3842" max="3842" width="20" style="135" customWidth="1"/>
    <col min="3843" max="3843" width="18.5703125" style="135" customWidth="1"/>
    <col min="3844" max="3844" width="19.28515625" style="135" customWidth="1"/>
    <col min="3845" max="3845" width="17.85546875" style="135" customWidth="1"/>
    <col min="3846" max="3846" width="26.28515625" style="135" customWidth="1"/>
    <col min="3847" max="3847" width="19.5703125" style="135" customWidth="1"/>
    <col min="3848" max="3848" width="26.5703125" style="135" customWidth="1"/>
    <col min="3849" max="4096" width="9.140625" style="135"/>
    <col min="4097" max="4097" width="33.42578125" style="135" customWidth="1"/>
    <col min="4098" max="4098" width="20" style="135" customWidth="1"/>
    <col min="4099" max="4099" width="18.5703125" style="135" customWidth="1"/>
    <col min="4100" max="4100" width="19.28515625" style="135" customWidth="1"/>
    <col min="4101" max="4101" width="17.85546875" style="135" customWidth="1"/>
    <col min="4102" max="4102" width="26.28515625" style="135" customWidth="1"/>
    <col min="4103" max="4103" width="19.5703125" style="135" customWidth="1"/>
    <col min="4104" max="4104" width="26.5703125" style="135" customWidth="1"/>
    <col min="4105" max="4352" width="9.140625" style="135"/>
    <col min="4353" max="4353" width="33.42578125" style="135" customWidth="1"/>
    <col min="4354" max="4354" width="20" style="135" customWidth="1"/>
    <col min="4355" max="4355" width="18.5703125" style="135" customWidth="1"/>
    <col min="4356" max="4356" width="19.28515625" style="135" customWidth="1"/>
    <col min="4357" max="4357" width="17.85546875" style="135" customWidth="1"/>
    <col min="4358" max="4358" width="26.28515625" style="135" customWidth="1"/>
    <col min="4359" max="4359" width="19.5703125" style="135" customWidth="1"/>
    <col min="4360" max="4360" width="26.5703125" style="135" customWidth="1"/>
    <col min="4361" max="4608" width="9.140625" style="135"/>
    <col min="4609" max="4609" width="33.42578125" style="135" customWidth="1"/>
    <col min="4610" max="4610" width="20" style="135" customWidth="1"/>
    <col min="4611" max="4611" width="18.5703125" style="135" customWidth="1"/>
    <col min="4612" max="4612" width="19.28515625" style="135" customWidth="1"/>
    <col min="4613" max="4613" width="17.85546875" style="135" customWidth="1"/>
    <col min="4614" max="4614" width="26.28515625" style="135" customWidth="1"/>
    <col min="4615" max="4615" width="19.5703125" style="135" customWidth="1"/>
    <col min="4616" max="4616" width="26.5703125" style="135" customWidth="1"/>
    <col min="4617" max="4864" width="9.140625" style="135"/>
    <col min="4865" max="4865" width="33.42578125" style="135" customWidth="1"/>
    <col min="4866" max="4866" width="20" style="135" customWidth="1"/>
    <col min="4867" max="4867" width="18.5703125" style="135" customWidth="1"/>
    <col min="4868" max="4868" width="19.28515625" style="135" customWidth="1"/>
    <col min="4869" max="4869" width="17.85546875" style="135" customWidth="1"/>
    <col min="4870" max="4870" width="26.28515625" style="135" customWidth="1"/>
    <col min="4871" max="4871" width="19.5703125" style="135" customWidth="1"/>
    <col min="4872" max="4872" width="26.5703125" style="135" customWidth="1"/>
    <col min="4873" max="5120" width="9.140625" style="135"/>
    <col min="5121" max="5121" width="33.42578125" style="135" customWidth="1"/>
    <col min="5122" max="5122" width="20" style="135" customWidth="1"/>
    <col min="5123" max="5123" width="18.5703125" style="135" customWidth="1"/>
    <col min="5124" max="5124" width="19.28515625" style="135" customWidth="1"/>
    <col min="5125" max="5125" width="17.85546875" style="135" customWidth="1"/>
    <col min="5126" max="5126" width="26.28515625" style="135" customWidth="1"/>
    <col min="5127" max="5127" width="19.5703125" style="135" customWidth="1"/>
    <col min="5128" max="5128" width="26.5703125" style="135" customWidth="1"/>
    <col min="5129" max="5376" width="9.140625" style="135"/>
    <col min="5377" max="5377" width="33.42578125" style="135" customWidth="1"/>
    <col min="5378" max="5378" width="20" style="135" customWidth="1"/>
    <col min="5379" max="5379" width="18.5703125" style="135" customWidth="1"/>
    <col min="5380" max="5380" width="19.28515625" style="135" customWidth="1"/>
    <col min="5381" max="5381" width="17.85546875" style="135" customWidth="1"/>
    <col min="5382" max="5382" width="26.28515625" style="135" customWidth="1"/>
    <col min="5383" max="5383" width="19.5703125" style="135" customWidth="1"/>
    <col min="5384" max="5384" width="26.5703125" style="135" customWidth="1"/>
    <col min="5385" max="5632" width="9.140625" style="135"/>
    <col min="5633" max="5633" width="33.42578125" style="135" customWidth="1"/>
    <col min="5634" max="5634" width="20" style="135" customWidth="1"/>
    <col min="5635" max="5635" width="18.5703125" style="135" customWidth="1"/>
    <col min="5636" max="5636" width="19.28515625" style="135" customWidth="1"/>
    <col min="5637" max="5637" width="17.85546875" style="135" customWidth="1"/>
    <col min="5638" max="5638" width="26.28515625" style="135" customWidth="1"/>
    <col min="5639" max="5639" width="19.5703125" style="135" customWidth="1"/>
    <col min="5640" max="5640" width="26.5703125" style="135" customWidth="1"/>
    <col min="5641" max="5888" width="9.140625" style="135"/>
    <col min="5889" max="5889" width="33.42578125" style="135" customWidth="1"/>
    <col min="5890" max="5890" width="20" style="135" customWidth="1"/>
    <col min="5891" max="5891" width="18.5703125" style="135" customWidth="1"/>
    <col min="5892" max="5892" width="19.28515625" style="135" customWidth="1"/>
    <col min="5893" max="5893" width="17.85546875" style="135" customWidth="1"/>
    <col min="5894" max="5894" width="26.28515625" style="135" customWidth="1"/>
    <col min="5895" max="5895" width="19.5703125" style="135" customWidth="1"/>
    <col min="5896" max="5896" width="26.5703125" style="135" customWidth="1"/>
    <col min="5897" max="6144" width="9.140625" style="135"/>
    <col min="6145" max="6145" width="33.42578125" style="135" customWidth="1"/>
    <col min="6146" max="6146" width="20" style="135" customWidth="1"/>
    <col min="6147" max="6147" width="18.5703125" style="135" customWidth="1"/>
    <col min="6148" max="6148" width="19.28515625" style="135" customWidth="1"/>
    <col min="6149" max="6149" width="17.85546875" style="135" customWidth="1"/>
    <col min="6150" max="6150" width="26.28515625" style="135" customWidth="1"/>
    <col min="6151" max="6151" width="19.5703125" style="135" customWidth="1"/>
    <col min="6152" max="6152" width="26.5703125" style="135" customWidth="1"/>
    <col min="6153" max="6400" width="9.140625" style="135"/>
    <col min="6401" max="6401" width="33.42578125" style="135" customWidth="1"/>
    <col min="6402" max="6402" width="20" style="135" customWidth="1"/>
    <col min="6403" max="6403" width="18.5703125" style="135" customWidth="1"/>
    <col min="6404" max="6404" width="19.28515625" style="135" customWidth="1"/>
    <col min="6405" max="6405" width="17.85546875" style="135" customWidth="1"/>
    <col min="6406" max="6406" width="26.28515625" style="135" customWidth="1"/>
    <col min="6407" max="6407" width="19.5703125" style="135" customWidth="1"/>
    <col min="6408" max="6408" width="26.5703125" style="135" customWidth="1"/>
    <col min="6409" max="6656" width="9.140625" style="135"/>
    <col min="6657" max="6657" width="33.42578125" style="135" customWidth="1"/>
    <col min="6658" max="6658" width="20" style="135" customWidth="1"/>
    <col min="6659" max="6659" width="18.5703125" style="135" customWidth="1"/>
    <col min="6660" max="6660" width="19.28515625" style="135" customWidth="1"/>
    <col min="6661" max="6661" width="17.85546875" style="135" customWidth="1"/>
    <col min="6662" max="6662" width="26.28515625" style="135" customWidth="1"/>
    <col min="6663" max="6663" width="19.5703125" style="135" customWidth="1"/>
    <col min="6664" max="6664" width="26.5703125" style="135" customWidth="1"/>
    <col min="6665" max="6912" width="9.140625" style="135"/>
    <col min="6913" max="6913" width="33.42578125" style="135" customWidth="1"/>
    <col min="6914" max="6914" width="20" style="135" customWidth="1"/>
    <col min="6915" max="6915" width="18.5703125" style="135" customWidth="1"/>
    <col min="6916" max="6916" width="19.28515625" style="135" customWidth="1"/>
    <col min="6917" max="6917" width="17.85546875" style="135" customWidth="1"/>
    <col min="6918" max="6918" width="26.28515625" style="135" customWidth="1"/>
    <col min="6919" max="6919" width="19.5703125" style="135" customWidth="1"/>
    <col min="6920" max="6920" width="26.5703125" style="135" customWidth="1"/>
    <col min="6921" max="7168" width="9.140625" style="135"/>
    <col min="7169" max="7169" width="33.42578125" style="135" customWidth="1"/>
    <col min="7170" max="7170" width="20" style="135" customWidth="1"/>
    <col min="7171" max="7171" width="18.5703125" style="135" customWidth="1"/>
    <col min="7172" max="7172" width="19.28515625" style="135" customWidth="1"/>
    <col min="7173" max="7173" width="17.85546875" style="135" customWidth="1"/>
    <col min="7174" max="7174" width="26.28515625" style="135" customWidth="1"/>
    <col min="7175" max="7175" width="19.5703125" style="135" customWidth="1"/>
    <col min="7176" max="7176" width="26.5703125" style="135" customWidth="1"/>
    <col min="7177" max="7424" width="9.140625" style="135"/>
    <col min="7425" max="7425" width="33.42578125" style="135" customWidth="1"/>
    <col min="7426" max="7426" width="20" style="135" customWidth="1"/>
    <col min="7427" max="7427" width="18.5703125" style="135" customWidth="1"/>
    <col min="7428" max="7428" width="19.28515625" style="135" customWidth="1"/>
    <col min="7429" max="7429" width="17.85546875" style="135" customWidth="1"/>
    <col min="7430" max="7430" width="26.28515625" style="135" customWidth="1"/>
    <col min="7431" max="7431" width="19.5703125" style="135" customWidth="1"/>
    <col min="7432" max="7432" width="26.5703125" style="135" customWidth="1"/>
    <col min="7433" max="7680" width="9.140625" style="135"/>
    <col min="7681" max="7681" width="33.42578125" style="135" customWidth="1"/>
    <col min="7682" max="7682" width="20" style="135" customWidth="1"/>
    <col min="7683" max="7683" width="18.5703125" style="135" customWidth="1"/>
    <col min="7684" max="7684" width="19.28515625" style="135" customWidth="1"/>
    <col min="7685" max="7685" width="17.85546875" style="135" customWidth="1"/>
    <col min="7686" max="7686" width="26.28515625" style="135" customWidth="1"/>
    <col min="7687" max="7687" width="19.5703125" style="135" customWidth="1"/>
    <col min="7688" max="7688" width="26.5703125" style="135" customWidth="1"/>
    <col min="7689" max="7936" width="9.140625" style="135"/>
    <col min="7937" max="7937" width="33.42578125" style="135" customWidth="1"/>
    <col min="7938" max="7938" width="20" style="135" customWidth="1"/>
    <col min="7939" max="7939" width="18.5703125" style="135" customWidth="1"/>
    <col min="7940" max="7940" width="19.28515625" style="135" customWidth="1"/>
    <col min="7941" max="7941" width="17.85546875" style="135" customWidth="1"/>
    <col min="7942" max="7942" width="26.28515625" style="135" customWidth="1"/>
    <col min="7943" max="7943" width="19.5703125" style="135" customWidth="1"/>
    <col min="7944" max="7944" width="26.5703125" style="135" customWidth="1"/>
    <col min="7945" max="8192" width="9.140625" style="135"/>
    <col min="8193" max="8193" width="33.42578125" style="135" customWidth="1"/>
    <col min="8194" max="8194" width="20" style="135" customWidth="1"/>
    <col min="8195" max="8195" width="18.5703125" style="135" customWidth="1"/>
    <col min="8196" max="8196" width="19.28515625" style="135" customWidth="1"/>
    <col min="8197" max="8197" width="17.85546875" style="135" customWidth="1"/>
    <col min="8198" max="8198" width="26.28515625" style="135" customWidth="1"/>
    <col min="8199" max="8199" width="19.5703125" style="135" customWidth="1"/>
    <col min="8200" max="8200" width="26.5703125" style="135" customWidth="1"/>
    <col min="8201" max="8448" width="9.140625" style="135"/>
    <col min="8449" max="8449" width="33.42578125" style="135" customWidth="1"/>
    <col min="8450" max="8450" width="20" style="135" customWidth="1"/>
    <col min="8451" max="8451" width="18.5703125" style="135" customWidth="1"/>
    <col min="8452" max="8452" width="19.28515625" style="135" customWidth="1"/>
    <col min="8453" max="8453" width="17.85546875" style="135" customWidth="1"/>
    <col min="8454" max="8454" width="26.28515625" style="135" customWidth="1"/>
    <col min="8455" max="8455" width="19.5703125" style="135" customWidth="1"/>
    <col min="8456" max="8456" width="26.5703125" style="135" customWidth="1"/>
    <col min="8457" max="8704" width="9.140625" style="135"/>
    <col min="8705" max="8705" width="33.42578125" style="135" customWidth="1"/>
    <col min="8706" max="8706" width="20" style="135" customWidth="1"/>
    <col min="8707" max="8707" width="18.5703125" style="135" customWidth="1"/>
    <col min="8708" max="8708" width="19.28515625" style="135" customWidth="1"/>
    <col min="8709" max="8709" width="17.85546875" style="135" customWidth="1"/>
    <col min="8710" max="8710" width="26.28515625" style="135" customWidth="1"/>
    <col min="8711" max="8711" width="19.5703125" style="135" customWidth="1"/>
    <col min="8712" max="8712" width="26.5703125" style="135" customWidth="1"/>
    <col min="8713" max="8960" width="9.140625" style="135"/>
    <col min="8961" max="8961" width="33.42578125" style="135" customWidth="1"/>
    <col min="8962" max="8962" width="20" style="135" customWidth="1"/>
    <col min="8963" max="8963" width="18.5703125" style="135" customWidth="1"/>
    <col min="8964" max="8964" width="19.28515625" style="135" customWidth="1"/>
    <col min="8965" max="8965" width="17.85546875" style="135" customWidth="1"/>
    <col min="8966" max="8966" width="26.28515625" style="135" customWidth="1"/>
    <col min="8967" max="8967" width="19.5703125" style="135" customWidth="1"/>
    <col min="8968" max="8968" width="26.5703125" style="135" customWidth="1"/>
    <col min="8969" max="9216" width="9.140625" style="135"/>
    <col min="9217" max="9217" width="33.42578125" style="135" customWidth="1"/>
    <col min="9218" max="9218" width="20" style="135" customWidth="1"/>
    <col min="9219" max="9219" width="18.5703125" style="135" customWidth="1"/>
    <col min="9220" max="9220" width="19.28515625" style="135" customWidth="1"/>
    <col min="9221" max="9221" width="17.85546875" style="135" customWidth="1"/>
    <col min="9222" max="9222" width="26.28515625" style="135" customWidth="1"/>
    <col min="9223" max="9223" width="19.5703125" style="135" customWidth="1"/>
    <col min="9224" max="9224" width="26.5703125" style="135" customWidth="1"/>
    <col min="9225" max="9472" width="9.140625" style="135"/>
    <col min="9473" max="9473" width="33.42578125" style="135" customWidth="1"/>
    <col min="9474" max="9474" width="20" style="135" customWidth="1"/>
    <col min="9475" max="9475" width="18.5703125" style="135" customWidth="1"/>
    <col min="9476" max="9476" width="19.28515625" style="135" customWidth="1"/>
    <col min="9477" max="9477" width="17.85546875" style="135" customWidth="1"/>
    <col min="9478" max="9478" width="26.28515625" style="135" customWidth="1"/>
    <col min="9479" max="9479" width="19.5703125" style="135" customWidth="1"/>
    <col min="9480" max="9480" width="26.5703125" style="135" customWidth="1"/>
    <col min="9481" max="9728" width="9.140625" style="135"/>
    <col min="9729" max="9729" width="33.42578125" style="135" customWidth="1"/>
    <col min="9730" max="9730" width="20" style="135" customWidth="1"/>
    <col min="9731" max="9731" width="18.5703125" style="135" customWidth="1"/>
    <col min="9732" max="9732" width="19.28515625" style="135" customWidth="1"/>
    <col min="9733" max="9733" width="17.85546875" style="135" customWidth="1"/>
    <col min="9734" max="9734" width="26.28515625" style="135" customWidth="1"/>
    <col min="9735" max="9735" width="19.5703125" style="135" customWidth="1"/>
    <col min="9736" max="9736" width="26.5703125" style="135" customWidth="1"/>
    <col min="9737" max="9984" width="9.140625" style="135"/>
    <col min="9985" max="9985" width="33.42578125" style="135" customWidth="1"/>
    <col min="9986" max="9986" width="20" style="135" customWidth="1"/>
    <col min="9987" max="9987" width="18.5703125" style="135" customWidth="1"/>
    <col min="9988" max="9988" width="19.28515625" style="135" customWidth="1"/>
    <col min="9989" max="9989" width="17.85546875" style="135" customWidth="1"/>
    <col min="9990" max="9990" width="26.28515625" style="135" customWidth="1"/>
    <col min="9991" max="9991" width="19.5703125" style="135" customWidth="1"/>
    <col min="9992" max="9992" width="26.5703125" style="135" customWidth="1"/>
    <col min="9993" max="10240" width="9.140625" style="135"/>
    <col min="10241" max="10241" width="33.42578125" style="135" customWidth="1"/>
    <col min="10242" max="10242" width="20" style="135" customWidth="1"/>
    <col min="10243" max="10243" width="18.5703125" style="135" customWidth="1"/>
    <col min="10244" max="10244" width="19.28515625" style="135" customWidth="1"/>
    <col min="10245" max="10245" width="17.85546875" style="135" customWidth="1"/>
    <col min="10246" max="10246" width="26.28515625" style="135" customWidth="1"/>
    <col min="10247" max="10247" width="19.5703125" style="135" customWidth="1"/>
    <col min="10248" max="10248" width="26.5703125" style="135" customWidth="1"/>
    <col min="10249" max="10496" width="9.140625" style="135"/>
    <col min="10497" max="10497" width="33.42578125" style="135" customWidth="1"/>
    <col min="10498" max="10498" width="20" style="135" customWidth="1"/>
    <col min="10499" max="10499" width="18.5703125" style="135" customWidth="1"/>
    <col min="10500" max="10500" width="19.28515625" style="135" customWidth="1"/>
    <col min="10501" max="10501" width="17.85546875" style="135" customWidth="1"/>
    <col min="10502" max="10502" width="26.28515625" style="135" customWidth="1"/>
    <col min="10503" max="10503" width="19.5703125" style="135" customWidth="1"/>
    <col min="10504" max="10504" width="26.5703125" style="135" customWidth="1"/>
    <col min="10505" max="10752" width="9.140625" style="135"/>
    <col min="10753" max="10753" width="33.42578125" style="135" customWidth="1"/>
    <col min="10754" max="10754" width="20" style="135" customWidth="1"/>
    <col min="10755" max="10755" width="18.5703125" style="135" customWidth="1"/>
    <col min="10756" max="10756" width="19.28515625" style="135" customWidth="1"/>
    <col min="10757" max="10757" width="17.85546875" style="135" customWidth="1"/>
    <col min="10758" max="10758" width="26.28515625" style="135" customWidth="1"/>
    <col min="10759" max="10759" width="19.5703125" style="135" customWidth="1"/>
    <col min="10760" max="10760" width="26.5703125" style="135" customWidth="1"/>
    <col min="10761" max="11008" width="9.140625" style="135"/>
    <col min="11009" max="11009" width="33.42578125" style="135" customWidth="1"/>
    <col min="11010" max="11010" width="20" style="135" customWidth="1"/>
    <col min="11011" max="11011" width="18.5703125" style="135" customWidth="1"/>
    <col min="11012" max="11012" width="19.28515625" style="135" customWidth="1"/>
    <col min="11013" max="11013" width="17.85546875" style="135" customWidth="1"/>
    <col min="11014" max="11014" width="26.28515625" style="135" customWidth="1"/>
    <col min="11015" max="11015" width="19.5703125" style="135" customWidth="1"/>
    <col min="11016" max="11016" width="26.5703125" style="135" customWidth="1"/>
    <col min="11017" max="11264" width="9.140625" style="135"/>
    <col min="11265" max="11265" width="33.42578125" style="135" customWidth="1"/>
    <col min="11266" max="11266" width="20" style="135" customWidth="1"/>
    <col min="11267" max="11267" width="18.5703125" style="135" customWidth="1"/>
    <col min="11268" max="11268" width="19.28515625" style="135" customWidth="1"/>
    <col min="11269" max="11269" width="17.85546875" style="135" customWidth="1"/>
    <col min="11270" max="11270" width="26.28515625" style="135" customWidth="1"/>
    <col min="11271" max="11271" width="19.5703125" style="135" customWidth="1"/>
    <col min="11272" max="11272" width="26.5703125" style="135" customWidth="1"/>
    <col min="11273" max="11520" width="9.140625" style="135"/>
    <col min="11521" max="11521" width="33.42578125" style="135" customWidth="1"/>
    <col min="11522" max="11522" width="20" style="135" customWidth="1"/>
    <col min="11523" max="11523" width="18.5703125" style="135" customWidth="1"/>
    <col min="11524" max="11524" width="19.28515625" style="135" customWidth="1"/>
    <col min="11525" max="11525" width="17.85546875" style="135" customWidth="1"/>
    <col min="11526" max="11526" width="26.28515625" style="135" customWidth="1"/>
    <col min="11527" max="11527" width="19.5703125" style="135" customWidth="1"/>
    <col min="11528" max="11528" width="26.5703125" style="135" customWidth="1"/>
    <col min="11529" max="11776" width="9.140625" style="135"/>
    <col min="11777" max="11777" width="33.42578125" style="135" customWidth="1"/>
    <col min="11778" max="11778" width="20" style="135" customWidth="1"/>
    <col min="11779" max="11779" width="18.5703125" style="135" customWidth="1"/>
    <col min="11780" max="11780" width="19.28515625" style="135" customWidth="1"/>
    <col min="11781" max="11781" width="17.85546875" style="135" customWidth="1"/>
    <col min="11782" max="11782" width="26.28515625" style="135" customWidth="1"/>
    <col min="11783" max="11783" width="19.5703125" style="135" customWidth="1"/>
    <col min="11784" max="11784" width="26.5703125" style="135" customWidth="1"/>
    <col min="11785" max="12032" width="9.140625" style="135"/>
    <col min="12033" max="12033" width="33.42578125" style="135" customWidth="1"/>
    <col min="12034" max="12034" width="20" style="135" customWidth="1"/>
    <col min="12035" max="12035" width="18.5703125" style="135" customWidth="1"/>
    <col min="12036" max="12036" width="19.28515625" style="135" customWidth="1"/>
    <col min="12037" max="12037" width="17.85546875" style="135" customWidth="1"/>
    <col min="12038" max="12038" width="26.28515625" style="135" customWidth="1"/>
    <col min="12039" max="12039" width="19.5703125" style="135" customWidth="1"/>
    <col min="12040" max="12040" width="26.5703125" style="135" customWidth="1"/>
    <col min="12041" max="12288" width="9.140625" style="135"/>
    <col min="12289" max="12289" width="33.42578125" style="135" customWidth="1"/>
    <col min="12290" max="12290" width="20" style="135" customWidth="1"/>
    <col min="12291" max="12291" width="18.5703125" style="135" customWidth="1"/>
    <col min="12292" max="12292" width="19.28515625" style="135" customWidth="1"/>
    <col min="12293" max="12293" width="17.85546875" style="135" customWidth="1"/>
    <col min="12294" max="12294" width="26.28515625" style="135" customWidth="1"/>
    <col min="12295" max="12295" width="19.5703125" style="135" customWidth="1"/>
    <col min="12296" max="12296" width="26.5703125" style="135" customWidth="1"/>
    <col min="12297" max="12544" width="9.140625" style="135"/>
    <col min="12545" max="12545" width="33.42578125" style="135" customWidth="1"/>
    <col min="12546" max="12546" width="20" style="135" customWidth="1"/>
    <col min="12547" max="12547" width="18.5703125" style="135" customWidth="1"/>
    <col min="12548" max="12548" width="19.28515625" style="135" customWidth="1"/>
    <col min="12549" max="12549" width="17.85546875" style="135" customWidth="1"/>
    <col min="12550" max="12550" width="26.28515625" style="135" customWidth="1"/>
    <col min="12551" max="12551" width="19.5703125" style="135" customWidth="1"/>
    <col min="12552" max="12552" width="26.5703125" style="135" customWidth="1"/>
    <col min="12553" max="12800" width="9.140625" style="135"/>
    <col min="12801" max="12801" width="33.42578125" style="135" customWidth="1"/>
    <col min="12802" max="12802" width="20" style="135" customWidth="1"/>
    <col min="12803" max="12803" width="18.5703125" style="135" customWidth="1"/>
    <col min="12804" max="12804" width="19.28515625" style="135" customWidth="1"/>
    <col min="12805" max="12805" width="17.85546875" style="135" customWidth="1"/>
    <col min="12806" max="12806" width="26.28515625" style="135" customWidth="1"/>
    <col min="12807" max="12807" width="19.5703125" style="135" customWidth="1"/>
    <col min="12808" max="12808" width="26.5703125" style="135" customWidth="1"/>
    <col min="12809" max="13056" width="9.140625" style="135"/>
    <col min="13057" max="13057" width="33.42578125" style="135" customWidth="1"/>
    <col min="13058" max="13058" width="20" style="135" customWidth="1"/>
    <col min="13059" max="13059" width="18.5703125" style="135" customWidth="1"/>
    <col min="13060" max="13060" width="19.28515625" style="135" customWidth="1"/>
    <col min="13061" max="13061" width="17.85546875" style="135" customWidth="1"/>
    <col min="13062" max="13062" width="26.28515625" style="135" customWidth="1"/>
    <col min="13063" max="13063" width="19.5703125" style="135" customWidth="1"/>
    <col min="13064" max="13064" width="26.5703125" style="135" customWidth="1"/>
    <col min="13065" max="13312" width="9.140625" style="135"/>
    <col min="13313" max="13313" width="33.42578125" style="135" customWidth="1"/>
    <col min="13314" max="13314" width="20" style="135" customWidth="1"/>
    <col min="13315" max="13315" width="18.5703125" style="135" customWidth="1"/>
    <col min="13316" max="13316" width="19.28515625" style="135" customWidth="1"/>
    <col min="13317" max="13317" width="17.85546875" style="135" customWidth="1"/>
    <col min="13318" max="13318" width="26.28515625" style="135" customWidth="1"/>
    <col min="13319" max="13319" width="19.5703125" style="135" customWidth="1"/>
    <col min="13320" max="13320" width="26.5703125" style="135" customWidth="1"/>
    <col min="13321" max="13568" width="9.140625" style="135"/>
    <col min="13569" max="13569" width="33.42578125" style="135" customWidth="1"/>
    <col min="13570" max="13570" width="20" style="135" customWidth="1"/>
    <col min="13571" max="13571" width="18.5703125" style="135" customWidth="1"/>
    <col min="13572" max="13572" width="19.28515625" style="135" customWidth="1"/>
    <col min="13573" max="13573" width="17.85546875" style="135" customWidth="1"/>
    <col min="13574" max="13574" width="26.28515625" style="135" customWidth="1"/>
    <col min="13575" max="13575" width="19.5703125" style="135" customWidth="1"/>
    <col min="13576" max="13576" width="26.5703125" style="135" customWidth="1"/>
    <col min="13577" max="13824" width="9.140625" style="135"/>
    <col min="13825" max="13825" width="33.42578125" style="135" customWidth="1"/>
    <col min="13826" max="13826" width="20" style="135" customWidth="1"/>
    <col min="13827" max="13827" width="18.5703125" style="135" customWidth="1"/>
    <col min="13828" max="13828" width="19.28515625" style="135" customWidth="1"/>
    <col min="13829" max="13829" width="17.85546875" style="135" customWidth="1"/>
    <col min="13830" max="13830" width="26.28515625" style="135" customWidth="1"/>
    <col min="13831" max="13831" width="19.5703125" style="135" customWidth="1"/>
    <col min="13832" max="13832" width="26.5703125" style="135" customWidth="1"/>
    <col min="13833" max="14080" width="9.140625" style="135"/>
    <col min="14081" max="14081" width="33.42578125" style="135" customWidth="1"/>
    <col min="14082" max="14082" width="20" style="135" customWidth="1"/>
    <col min="14083" max="14083" width="18.5703125" style="135" customWidth="1"/>
    <col min="14084" max="14084" width="19.28515625" style="135" customWidth="1"/>
    <col min="14085" max="14085" width="17.85546875" style="135" customWidth="1"/>
    <col min="14086" max="14086" width="26.28515625" style="135" customWidth="1"/>
    <col min="14087" max="14087" width="19.5703125" style="135" customWidth="1"/>
    <col min="14088" max="14088" width="26.5703125" style="135" customWidth="1"/>
    <col min="14089" max="14336" width="9.140625" style="135"/>
    <col min="14337" max="14337" width="33.42578125" style="135" customWidth="1"/>
    <col min="14338" max="14338" width="20" style="135" customWidth="1"/>
    <col min="14339" max="14339" width="18.5703125" style="135" customWidth="1"/>
    <col min="14340" max="14340" width="19.28515625" style="135" customWidth="1"/>
    <col min="14341" max="14341" width="17.85546875" style="135" customWidth="1"/>
    <col min="14342" max="14342" width="26.28515625" style="135" customWidth="1"/>
    <col min="14343" max="14343" width="19.5703125" style="135" customWidth="1"/>
    <col min="14344" max="14344" width="26.5703125" style="135" customWidth="1"/>
    <col min="14345" max="14592" width="9.140625" style="135"/>
    <col min="14593" max="14593" width="33.42578125" style="135" customWidth="1"/>
    <col min="14594" max="14594" width="20" style="135" customWidth="1"/>
    <col min="14595" max="14595" width="18.5703125" style="135" customWidth="1"/>
    <col min="14596" max="14596" width="19.28515625" style="135" customWidth="1"/>
    <col min="14597" max="14597" width="17.85546875" style="135" customWidth="1"/>
    <col min="14598" max="14598" width="26.28515625" style="135" customWidth="1"/>
    <col min="14599" max="14599" width="19.5703125" style="135" customWidth="1"/>
    <col min="14600" max="14600" width="26.5703125" style="135" customWidth="1"/>
    <col min="14601" max="14848" width="9.140625" style="135"/>
    <col min="14849" max="14849" width="33.42578125" style="135" customWidth="1"/>
    <col min="14850" max="14850" width="20" style="135" customWidth="1"/>
    <col min="14851" max="14851" width="18.5703125" style="135" customWidth="1"/>
    <col min="14852" max="14852" width="19.28515625" style="135" customWidth="1"/>
    <col min="14853" max="14853" width="17.85546875" style="135" customWidth="1"/>
    <col min="14854" max="14854" width="26.28515625" style="135" customWidth="1"/>
    <col min="14855" max="14855" width="19.5703125" style="135" customWidth="1"/>
    <col min="14856" max="14856" width="26.5703125" style="135" customWidth="1"/>
    <col min="14857" max="15104" width="9.140625" style="135"/>
    <col min="15105" max="15105" width="33.42578125" style="135" customWidth="1"/>
    <col min="15106" max="15106" width="20" style="135" customWidth="1"/>
    <col min="15107" max="15107" width="18.5703125" style="135" customWidth="1"/>
    <col min="15108" max="15108" width="19.28515625" style="135" customWidth="1"/>
    <col min="15109" max="15109" width="17.85546875" style="135" customWidth="1"/>
    <col min="15110" max="15110" width="26.28515625" style="135" customWidth="1"/>
    <col min="15111" max="15111" width="19.5703125" style="135" customWidth="1"/>
    <col min="15112" max="15112" width="26.5703125" style="135" customWidth="1"/>
    <col min="15113" max="15360" width="9.140625" style="135"/>
    <col min="15361" max="15361" width="33.42578125" style="135" customWidth="1"/>
    <col min="15362" max="15362" width="20" style="135" customWidth="1"/>
    <col min="15363" max="15363" width="18.5703125" style="135" customWidth="1"/>
    <col min="15364" max="15364" width="19.28515625" style="135" customWidth="1"/>
    <col min="15365" max="15365" width="17.85546875" style="135" customWidth="1"/>
    <col min="15366" max="15366" width="26.28515625" style="135" customWidth="1"/>
    <col min="15367" max="15367" width="19.5703125" style="135" customWidth="1"/>
    <col min="15368" max="15368" width="26.5703125" style="135" customWidth="1"/>
    <col min="15369" max="15616" width="9.140625" style="135"/>
    <col min="15617" max="15617" width="33.42578125" style="135" customWidth="1"/>
    <col min="15618" max="15618" width="20" style="135" customWidth="1"/>
    <col min="15619" max="15619" width="18.5703125" style="135" customWidth="1"/>
    <col min="15620" max="15620" width="19.28515625" style="135" customWidth="1"/>
    <col min="15621" max="15621" width="17.85546875" style="135" customWidth="1"/>
    <col min="15622" max="15622" width="26.28515625" style="135" customWidth="1"/>
    <col min="15623" max="15623" width="19.5703125" style="135" customWidth="1"/>
    <col min="15624" max="15624" width="26.5703125" style="135" customWidth="1"/>
    <col min="15625" max="15872" width="9.140625" style="135"/>
    <col min="15873" max="15873" width="33.42578125" style="135" customWidth="1"/>
    <col min="15874" max="15874" width="20" style="135" customWidth="1"/>
    <col min="15875" max="15875" width="18.5703125" style="135" customWidth="1"/>
    <col min="15876" max="15876" width="19.28515625" style="135" customWidth="1"/>
    <col min="15877" max="15877" width="17.85546875" style="135" customWidth="1"/>
    <col min="15878" max="15878" width="26.28515625" style="135" customWidth="1"/>
    <col min="15879" max="15879" width="19.5703125" style="135" customWidth="1"/>
    <col min="15880" max="15880" width="26.5703125" style="135" customWidth="1"/>
    <col min="15881" max="16128" width="9.140625" style="135"/>
    <col min="16129" max="16129" width="33.42578125" style="135" customWidth="1"/>
    <col min="16130" max="16130" width="20" style="135" customWidth="1"/>
    <col min="16131" max="16131" width="18.5703125" style="135" customWidth="1"/>
    <col min="16132" max="16132" width="19.28515625" style="135" customWidth="1"/>
    <col min="16133" max="16133" width="17.85546875" style="135" customWidth="1"/>
    <col min="16134" max="16134" width="26.28515625" style="135" customWidth="1"/>
    <col min="16135" max="16135" width="19.5703125" style="135" customWidth="1"/>
    <col min="16136" max="16136" width="26.5703125" style="135" customWidth="1"/>
    <col min="16137" max="16384" width="9.140625" style="135"/>
  </cols>
  <sheetData>
    <row r="2" spans="1:8" ht="31.5" x14ac:dyDescent="0.2">
      <c r="A2" s="138" t="s">
        <v>63</v>
      </c>
      <c r="B2" s="138" t="s">
        <v>64</v>
      </c>
      <c r="C2" s="138" t="s">
        <v>66</v>
      </c>
      <c r="D2" s="138" t="s">
        <v>145</v>
      </c>
      <c r="E2" s="138" t="s">
        <v>146</v>
      </c>
      <c r="F2" s="138" t="s">
        <v>147</v>
      </c>
      <c r="G2" s="138" t="s">
        <v>148</v>
      </c>
      <c r="H2" s="138" t="s">
        <v>149</v>
      </c>
    </row>
    <row r="3" spans="1:8" s="403" customFormat="1" ht="26.25" customHeight="1" x14ac:dyDescent="0.25">
      <c r="A3" s="402" t="s">
        <v>393</v>
      </c>
      <c r="B3" s="138" t="s">
        <v>281</v>
      </c>
      <c r="C3" s="138">
        <v>1</v>
      </c>
      <c r="D3" s="401">
        <v>2917300</v>
      </c>
      <c r="E3" s="138">
        <v>0.4</v>
      </c>
      <c r="F3" s="138"/>
      <c r="G3" s="139">
        <f>C3*D3</f>
        <v>2917300</v>
      </c>
      <c r="H3" s="140"/>
    </row>
    <row r="4" spans="1:8" s="403" customFormat="1" ht="27.75" customHeight="1" x14ac:dyDescent="0.25">
      <c r="A4" s="402" t="s">
        <v>400</v>
      </c>
      <c r="B4" s="138" t="s">
        <v>281</v>
      </c>
      <c r="C4" s="138">
        <v>1</v>
      </c>
      <c r="D4" s="401">
        <v>1864400</v>
      </c>
      <c r="E4" s="138">
        <v>0.4</v>
      </c>
      <c r="F4" s="138"/>
      <c r="G4" s="139">
        <f t="shared" ref="G4:G29" si="0">C4*D4</f>
        <v>1864400</v>
      </c>
      <c r="H4" s="140"/>
    </row>
    <row r="5" spans="1:8" s="403" customFormat="1" ht="141" customHeight="1" x14ac:dyDescent="0.25">
      <c r="A5" s="404" t="s">
        <v>404</v>
      </c>
      <c r="B5" s="405" t="s">
        <v>281</v>
      </c>
      <c r="C5" s="405">
        <v>10</v>
      </c>
      <c r="D5" s="406">
        <v>70000</v>
      </c>
      <c r="E5" s="405">
        <v>0.4</v>
      </c>
      <c r="F5" s="405"/>
      <c r="G5" s="139">
        <f t="shared" si="0"/>
        <v>700000</v>
      </c>
      <c r="H5" s="405"/>
    </row>
    <row r="6" spans="1:8" s="403" customFormat="1" ht="31.5" x14ac:dyDescent="0.25">
      <c r="A6" s="404" t="s">
        <v>408</v>
      </c>
      <c r="B6" s="405" t="s">
        <v>281</v>
      </c>
      <c r="C6" s="405">
        <v>2</v>
      </c>
      <c r="D6" s="406">
        <v>1300</v>
      </c>
      <c r="E6" s="405">
        <v>0.4</v>
      </c>
      <c r="F6" s="405"/>
      <c r="G6" s="139">
        <f t="shared" si="0"/>
        <v>2600</v>
      </c>
      <c r="H6" s="405"/>
    </row>
    <row r="7" spans="1:8" s="403" customFormat="1" ht="31.5" x14ac:dyDescent="0.25">
      <c r="A7" s="404" t="s">
        <v>410</v>
      </c>
      <c r="B7" s="405" t="s">
        <v>281</v>
      </c>
      <c r="C7" s="405">
        <v>2</v>
      </c>
      <c r="D7" s="406">
        <v>68900</v>
      </c>
      <c r="E7" s="405">
        <v>0.4</v>
      </c>
      <c r="F7" s="405"/>
      <c r="G7" s="139">
        <f t="shared" si="0"/>
        <v>137800</v>
      </c>
      <c r="H7" s="405"/>
    </row>
    <row r="8" spans="1:8" s="403" customFormat="1" ht="78.75" x14ac:dyDescent="0.25">
      <c r="A8" s="404" t="s">
        <v>414</v>
      </c>
      <c r="B8" s="405" t="s">
        <v>394</v>
      </c>
      <c r="C8" s="405">
        <v>1</v>
      </c>
      <c r="D8" s="406">
        <v>234000</v>
      </c>
      <c r="E8" s="405">
        <v>0.4</v>
      </c>
      <c r="F8" s="405"/>
      <c r="G8" s="139">
        <f t="shared" si="0"/>
        <v>234000</v>
      </c>
      <c r="H8" s="405"/>
    </row>
    <row r="9" spans="1:8" s="403" customFormat="1" ht="63" x14ac:dyDescent="0.25">
      <c r="A9" s="404" t="s">
        <v>416</v>
      </c>
      <c r="B9" s="405" t="s">
        <v>394</v>
      </c>
      <c r="C9" s="405">
        <v>1</v>
      </c>
      <c r="D9" s="406">
        <v>195000</v>
      </c>
      <c r="E9" s="405">
        <v>0.4</v>
      </c>
      <c r="F9" s="405"/>
      <c r="G9" s="139">
        <f t="shared" si="0"/>
        <v>195000</v>
      </c>
      <c r="H9" s="405"/>
    </row>
    <row r="10" spans="1:8" s="403" customFormat="1" ht="15.75" x14ac:dyDescent="0.25">
      <c r="A10" s="404" t="s">
        <v>418</v>
      </c>
      <c r="B10" s="405" t="s">
        <v>281</v>
      </c>
      <c r="C10" s="405">
        <v>1</v>
      </c>
      <c r="D10" s="406">
        <v>26000</v>
      </c>
      <c r="E10" s="405">
        <v>0.4</v>
      </c>
      <c r="F10" s="405"/>
      <c r="G10" s="139">
        <f t="shared" si="0"/>
        <v>26000</v>
      </c>
      <c r="H10" s="405"/>
    </row>
    <row r="11" spans="1:8" s="403" customFormat="1" ht="94.5" x14ac:dyDescent="0.25">
      <c r="A11" s="404" t="s">
        <v>420</v>
      </c>
      <c r="B11" s="405" t="s">
        <v>281</v>
      </c>
      <c r="C11" s="405">
        <v>1</v>
      </c>
      <c r="D11" s="406">
        <v>250000</v>
      </c>
      <c r="E11" s="405">
        <v>0.4</v>
      </c>
      <c r="F11" s="405"/>
      <c r="G11" s="139">
        <f t="shared" si="0"/>
        <v>250000</v>
      </c>
      <c r="H11" s="405"/>
    </row>
    <row r="12" spans="1:8" s="403" customFormat="1" ht="94.5" x14ac:dyDescent="0.25">
      <c r="A12" s="404" t="s">
        <v>422</v>
      </c>
      <c r="B12" s="405" t="s">
        <v>281</v>
      </c>
      <c r="C12" s="405">
        <v>4</v>
      </c>
      <c r="D12" s="406">
        <v>40000</v>
      </c>
      <c r="E12" s="405">
        <v>0.4</v>
      </c>
      <c r="F12" s="405"/>
      <c r="G12" s="139">
        <f t="shared" si="0"/>
        <v>160000</v>
      </c>
      <c r="H12" s="405"/>
    </row>
    <row r="13" spans="1:8" s="403" customFormat="1" ht="63" x14ac:dyDescent="0.25">
      <c r="A13" s="404" t="s">
        <v>424</v>
      </c>
      <c r="B13" s="405" t="s">
        <v>281</v>
      </c>
      <c r="C13" s="405">
        <v>1</v>
      </c>
      <c r="D13" s="406">
        <v>30000</v>
      </c>
      <c r="E13" s="405">
        <v>0.4</v>
      </c>
      <c r="F13" s="405"/>
      <c r="G13" s="139">
        <f t="shared" si="0"/>
        <v>30000</v>
      </c>
      <c r="H13" s="405"/>
    </row>
    <row r="14" spans="1:8" s="403" customFormat="1" ht="31.5" x14ac:dyDescent="0.25">
      <c r="A14" s="404" t="s">
        <v>428</v>
      </c>
      <c r="B14" s="405" t="s">
        <v>281</v>
      </c>
      <c r="C14" s="405">
        <v>1</v>
      </c>
      <c r="D14" s="406">
        <v>25200</v>
      </c>
      <c r="E14" s="405">
        <v>0.4</v>
      </c>
      <c r="F14" s="405"/>
      <c r="G14" s="139">
        <f t="shared" si="0"/>
        <v>25200</v>
      </c>
      <c r="H14" s="405"/>
    </row>
    <row r="15" spans="1:8" s="403" customFormat="1" ht="31.5" x14ac:dyDescent="0.25">
      <c r="A15" s="404" t="s">
        <v>430</v>
      </c>
      <c r="B15" s="405" t="s">
        <v>281</v>
      </c>
      <c r="C15" s="405">
        <v>1</v>
      </c>
      <c r="D15" s="406">
        <v>88600</v>
      </c>
      <c r="E15" s="405">
        <v>0.4</v>
      </c>
      <c r="F15" s="405"/>
      <c r="G15" s="139">
        <f t="shared" si="0"/>
        <v>88600</v>
      </c>
      <c r="H15" s="405"/>
    </row>
    <row r="16" spans="1:8" s="403" customFormat="1" ht="31.5" x14ac:dyDescent="0.25">
      <c r="A16" s="404" t="s">
        <v>432</v>
      </c>
      <c r="B16" s="405" t="s">
        <v>281</v>
      </c>
      <c r="C16" s="405">
        <v>3</v>
      </c>
      <c r="D16" s="406">
        <v>26300</v>
      </c>
      <c r="E16" s="405">
        <v>0.4</v>
      </c>
      <c r="F16" s="405"/>
      <c r="G16" s="139">
        <f t="shared" si="0"/>
        <v>78900</v>
      </c>
      <c r="H16" s="405"/>
    </row>
    <row r="17" spans="1:8" s="403" customFormat="1" ht="141.75" x14ac:dyDescent="0.25">
      <c r="A17" s="404" t="s">
        <v>434</v>
      </c>
      <c r="B17" s="405" t="s">
        <v>281</v>
      </c>
      <c r="C17" s="405">
        <v>1</v>
      </c>
      <c r="D17" s="406">
        <v>70000</v>
      </c>
      <c r="E17" s="405">
        <v>0.4</v>
      </c>
      <c r="F17" s="405"/>
      <c r="G17" s="139">
        <f t="shared" si="0"/>
        <v>70000</v>
      </c>
      <c r="H17" s="405"/>
    </row>
    <row r="18" spans="1:8" s="403" customFormat="1" ht="126" x14ac:dyDescent="0.25">
      <c r="A18" s="404" t="s">
        <v>436</v>
      </c>
      <c r="B18" s="405" t="s">
        <v>281</v>
      </c>
      <c r="C18" s="405">
        <v>1</v>
      </c>
      <c r="D18" s="406">
        <v>46000</v>
      </c>
      <c r="E18" s="405">
        <v>0.4</v>
      </c>
      <c r="F18" s="405"/>
      <c r="G18" s="139">
        <f t="shared" si="0"/>
        <v>46000</v>
      </c>
      <c r="H18" s="405"/>
    </row>
    <row r="19" spans="1:8" s="403" customFormat="1" ht="31.5" x14ac:dyDescent="0.25">
      <c r="A19" s="404" t="s">
        <v>521</v>
      </c>
      <c r="B19" s="405" t="s">
        <v>522</v>
      </c>
      <c r="C19" s="405">
        <v>9.9</v>
      </c>
      <c r="D19" s="406">
        <v>161868</v>
      </c>
      <c r="E19" s="405">
        <v>0.4</v>
      </c>
      <c r="F19" s="405"/>
      <c r="G19" s="139">
        <f t="shared" si="0"/>
        <v>1602493.2</v>
      </c>
      <c r="H19" s="405"/>
    </row>
    <row r="20" spans="1:8" s="403" customFormat="1" ht="126" x14ac:dyDescent="0.25">
      <c r="A20" s="404" t="s">
        <v>722</v>
      </c>
      <c r="B20" s="405" t="s">
        <v>394</v>
      </c>
      <c r="C20" s="405">
        <v>2</v>
      </c>
      <c r="D20" s="406">
        <v>178500</v>
      </c>
      <c r="E20" s="405">
        <v>0.4</v>
      </c>
      <c r="F20" s="405"/>
      <c r="G20" s="139">
        <f t="shared" si="0"/>
        <v>357000</v>
      </c>
      <c r="H20" s="405"/>
    </row>
    <row r="21" spans="1:8" s="403" customFormat="1" ht="15.75" hidden="1" x14ac:dyDescent="0.25">
      <c r="A21" s="404"/>
      <c r="B21" s="405"/>
      <c r="C21" s="405"/>
      <c r="D21" s="406"/>
      <c r="E21" s="405"/>
      <c r="F21" s="405"/>
      <c r="G21" s="139">
        <f t="shared" si="0"/>
        <v>0</v>
      </c>
      <c r="H21" s="405"/>
    </row>
    <row r="22" spans="1:8" s="403" customFormat="1" ht="15.75" hidden="1" x14ac:dyDescent="0.25">
      <c r="A22" s="404"/>
      <c r="B22" s="405"/>
      <c r="C22" s="405"/>
      <c r="D22" s="408"/>
      <c r="E22" s="405"/>
      <c r="F22" s="405"/>
      <c r="G22" s="139">
        <f t="shared" si="0"/>
        <v>0</v>
      </c>
      <c r="H22" s="405"/>
    </row>
    <row r="23" spans="1:8" s="403" customFormat="1" ht="15.75" hidden="1" x14ac:dyDescent="0.25">
      <c r="A23" s="404"/>
      <c r="B23" s="405"/>
      <c r="C23" s="405"/>
      <c r="D23" s="408"/>
      <c r="E23" s="405"/>
      <c r="F23" s="405"/>
      <c r="G23" s="139">
        <f t="shared" si="0"/>
        <v>0</v>
      </c>
      <c r="H23" s="405"/>
    </row>
    <row r="24" spans="1:8" s="403" customFormat="1" ht="15.75" hidden="1" x14ac:dyDescent="0.25">
      <c r="A24" s="404"/>
      <c r="B24" s="405"/>
      <c r="C24" s="405"/>
      <c r="D24" s="408"/>
      <c r="E24" s="405"/>
      <c r="F24" s="405"/>
      <c r="G24" s="139">
        <f t="shared" si="0"/>
        <v>0</v>
      </c>
      <c r="H24" s="405"/>
    </row>
    <row r="25" spans="1:8" s="403" customFormat="1" ht="15.75" hidden="1" x14ac:dyDescent="0.25">
      <c r="A25" s="409"/>
      <c r="B25" s="409"/>
      <c r="C25" s="409"/>
      <c r="D25" s="410"/>
      <c r="E25" s="409"/>
      <c r="F25" s="409"/>
      <c r="G25" s="139">
        <f t="shared" si="0"/>
        <v>0</v>
      </c>
      <c r="H25" s="409"/>
    </row>
    <row r="26" spans="1:8" s="403" customFormat="1" ht="15.75" hidden="1" x14ac:dyDescent="0.25">
      <c r="A26" s="409"/>
      <c r="B26" s="409"/>
      <c r="C26" s="409"/>
      <c r="D26" s="410"/>
      <c r="E26" s="409"/>
      <c r="F26" s="409"/>
      <c r="G26" s="139">
        <f t="shared" si="0"/>
        <v>0</v>
      </c>
      <c r="H26" s="409"/>
    </row>
    <row r="27" spans="1:8" s="403" customFormat="1" ht="15.75" hidden="1" x14ac:dyDescent="0.25">
      <c r="A27" s="409"/>
      <c r="B27" s="409"/>
      <c r="C27" s="409"/>
      <c r="D27" s="410"/>
      <c r="E27" s="409"/>
      <c r="F27" s="409"/>
      <c r="G27" s="139">
        <f t="shared" si="0"/>
        <v>0</v>
      </c>
      <c r="H27" s="409"/>
    </row>
    <row r="28" spans="1:8" s="403" customFormat="1" ht="15.75" hidden="1" x14ac:dyDescent="0.25">
      <c r="A28" s="409"/>
      <c r="B28" s="409"/>
      <c r="C28" s="409"/>
      <c r="D28" s="410"/>
      <c r="E28" s="409"/>
      <c r="F28" s="409"/>
      <c r="G28" s="139">
        <f t="shared" si="0"/>
        <v>0</v>
      </c>
      <c r="H28" s="409"/>
    </row>
    <row r="29" spans="1:8" s="403" customFormat="1" ht="15.75" hidden="1" x14ac:dyDescent="0.25">
      <c r="A29" s="409"/>
      <c r="B29" s="409"/>
      <c r="C29" s="409"/>
      <c r="D29" s="410"/>
      <c r="E29" s="409"/>
      <c r="F29" s="409"/>
      <c r="G29" s="139">
        <f t="shared" si="0"/>
        <v>0</v>
      </c>
      <c r="H29" s="409"/>
    </row>
  </sheetData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2" workbookViewId="0">
      <selection activeCell="M11" sqref="M11"/>
    </sheetView>
  </sheetViews>
  <sheetFormatPr defaultRowHeight="12.75" x14ac:dyDescent="0.2"/>
  <cols>
    <col min="1" max="1" width="5" style="103" customWidth="1"/>
    <col min="2" max="2" width="10.85546875" style="104" customWidth="1"/>
    <col min="3" max="3" width="37.28515625" style="104" customWidth="1"/>
    <col min="4" max="4" width="14.28515625" style="127" customWidth="1"/>
    <col min="5" max="5" width="12.5703125" style="127" customWidth="1"/>
    <col min="6" max="6" width="11.7109375" style="127" customWidth="1"/>
    <col min="7" max="7" width="14.5703125" style="127" customWidth="1"/>
    <col min="8" max="8" width="15" style="127" customWidth="1"/>
    <col min="9" max="254" width="9.140625" style="103"/>
    <col min="255" max="255" width="5" style="103" customWidth="1"/>
    <col min="256" max="256" width="10.85546875" style="103" customWidth="1"/>
    <col min="257" max="257" width="37.28515625" style="103" customWidth="1"/>
    <col min="258" max="258" width="14.28515625" style="103" customWidth="1"/>
    <col min="259" max="259" width="12.5703125" style="103" customWidth="1"/>
    <col min="260" max="260" width="11.7109375" style="103" customWidth="1"/>
    <col min="261" max="261" width="11.140625" style="103" customWidth="1"/>
    <col min="262" max="262" width="15" style="103" customWidth="1"/>
    <col min="263" max="263" width="13.42578125" style="103" customWidth="1"/>
    <col min="264" max="264" width="11.28515625" style="103" customWidth="1"/>
    <col min="265" max="510" width="9.140625" style="103"/>
    <col min="511" max="511" width="5" style="103" customWidth="1"/>
    <col min="512" max="512" width="10.85546875" style="103" customWidth="1"/>
    <col min="513" max="513" width="37.28515625" style="103" customWidth="1"/>
    <col min="514" max="514" width="14.28515625" style="103" customWidth="1"/>
    <col min="515" max="515" width="12.5703125" style="103" customWidth="1"/>
    <col min="516" max="516" width="11.7109375" style="103" customWidth="1"/>
    <col min="517" max="517" width="11.140625" style="103" customWidth="1"/>
    <col min="518" max="518" width="15" style="103" customWidth="1"/>
    <col min="519" max="519" width="13.42578125" style="103" customWidth="1"/>
    <col min="520" max="520" width="11.28515625" style="103" customWidth="1"/>
    <col min="521" max="766" width="9.140625" style="103"/>
    <col min="767" max="767" width="5" style="103" customWidth="1"/>
    <col min="768" max="768" width="10.85546875" style="103" customWidth="1"/>
    <col min="769" max="769" width="37.28515625" style="103" customWidth="1"/>
    <col min="770" max="770" width="14.28515625" style="103" customWidth="1"/>
    <col min="771" max="771" width="12.5703125" style="103" customWidth="1"/>
    <col min="772" max="772" width="11.7109375" style="103" customWidth="1"/>
    <col min="773" max="773" width="11.140625" style="103" customWidth="1"/>
    <col min="774" max="774" width="15" style="103" customWidth="1"/>
    <col min="775" max="775" width="13.42578125" style="103" customWidth="1"/>
    <col min="776" max="776" width="11.28515625" style="103" customWidth="1"/>
    <col min="777" max="1022" width="9.140625" style="103"/>
    <col min="1023" max="1023" width="5" style="103" customWidth="1"/>
    <col min="1024" max="1024" width="10.85546875" style="103" customWidth="1"/>
    <col min="1025" max="1025" width="37.28515625" style="103" customWidth="1"/>
    <col min="1026" max="1026" width="14.28515625" style="103" customWidth="1"/>
    <col min="1027" max="1027" width="12.5703125" style="103" customWidth="1"/>
    <col min="1028" max="1028" width="11.7109375" style="103" customWidth="1"/>
    <col min="1029" max="1029" width="11.140625" style="103" customWidth="1"/>
    <col min="1030" max="1030" width="15" style="103" customWidth="1"/>
    <col min="1031" max="1031" width="13.42578125" style="103" customWidth="1"/>
    <col min="1032" max="1032" width="11.28515625" style="103" customWidth="1"/>
    <col min="1033" max="1278" width="9.140625" style="103"/>
    <col min="1279" max="1279" width="5" style="103" customWidth="1"/>
    <col min="1280" max="1280" width="10.85546875" style="103" customWidth="1"/>
    <col min="1281" max="1281" width="37.28515625" style="103" customWidth="1"/>
    <col min="1282" max="1282" width="14.28515625" style="103" customWidth="1"/>
    <col min="1283" max="1283" width="12.5703125" style="103" customWidth="1"/>
    <col min="1284" max="1284" width="11.7109375" style="103" customWidth="1"/>
    <col min="1285" max="1285" width="11.140625" style="103" customWidth="1"/>
    <col min="1286" max="1286" width="15" style="103" customWidth="1"/>
    <col min="1287" max="1287" width="13.42578125" style="103" customWidth="1"/>
    <col min="1288" max="1288" width="11.28515625" style="103" customWidth="1"/>
    <col min="1289" max="1534" width="9.140625" style="103"/>
    <col min="1535" max="1535" width="5" style="103" customWidth="1"/>
    <col min="1536" max="1536" width="10.85546875" style="103" customWidth="1"/>
    <col min="1537" max="1537" width="37.28515625" style="103" customWidth="1"/>
    <col min="1538" max="1538" width="14.28515625" style="103" customWidth="1"/>
    <col min="1539" max="1539" width="12.5703125" style="103" customWidth="1"/>
    <col min="1540" max="1540" width="11.7109375" style="103" customWidth="1"/>
    <col min="1541" max="1541" width="11.140625" style="103" customWidth="1"/>
    <col min="1542" max="1542" width="15" style="103" customWidth="1"/>
    <col min="1543" max="1543" width="13.42578125" style="103" customWidth="1"/>
    <col min="1544" max="1544" width="11.28515625" style="103" customWidth="1"/>
    <col min="1545" max="1790" width="9.140625" style="103"/>
    <col min="1791" max="1791" width="5" style="103" customWidth="1"/>
    <col min="1792" max="1792" width="10.85546875" style="103" customWidth="1"/>
    <col min="1793" max="1793" width="37.28515625" style="103" customWidth="1"/>
    <col min="1794" max="1794" width="14.28515625" style="103" customWidth="1"/>
    <col min="1795" max="1795" width="12.5703125" style="103" customWidth="1"/>
    <col min="1796" max="1796" width="11.7109375" style="103" customWidth="1"/>
    <col min="1797" max="1797" width="11.140625" style="103" customWidth="1"/>
    <col min="1798" max="1798" width="15" style="103" customWidth="1"/>
    <col min="1799" max="1799" width="13.42578125" style="103" customWidth="1"/>
    <col min="1800" max="1800" width="11.28515625" style="103" customWidth="1"/>
    <col min="1801" max="2046" width="9.140625" style="103"/>
    <col min="2047" max="2047" width="5" style="103" customWidth="1"/>
    <col min="2048" max="2048" width="10.85546875" style="103" customWidth="1"/>
    <col min="2049" max="2049" width="37.28515625" style="103" customWidth="1"/>
    <col min="2050" max="2050" width="14.28515625" style="103" customWidth="1"/>
    <col min="2051" max="2051" width="12.5703125" style="103" customWidth="1"/>
    <col min="2052" max="2052" width="11.7109375" style="103" customWidth="1"/>
    <col min="2053" max="2053" width="11.140625" style="103" customWidth="1"/>
    <col min="2054" max="2054" width="15" style="103" customWidth="1"/>
    <col min="2055" max="2055" width="13.42578125" style="103" customWidth="1"/>
    <col min="2056" max="2056" width="11.28515625" style="103" customWidth="1"/>
    <col min="2057" max="2302" width="9.140625" style="103"/>
    <col min="2303" max="2303" width="5" style="103" customWidth="1"/>
    <col min="2304" max="2304" width="10.85546875" style="103" customWidth="1"/>
    <col min="2305" max="2305" width="37.28515625" style="103" customWidth="1"/>
    <col min="2306" max="2306" width="14.28515625" style="103" customWidth="1"/>
    <col min="2307" max="2307" width="12.5703125" style="103" customWidth="1"/>
    <col min="2308" max="2308" width="11.7109375" style="103" customWidth="1"/>
    <col min="2309" max="2309" width="11.140625" style="103" customWidth="1"/>
    <col min="2310" max="2310" width="15" style="103" customWidth="1"/>
    <col min="2311" max="2311" width="13.42578125" style="103" customWidth="1"/>
    <col min="2312" max="2312" width="11.28515625" style="103" customWidth="1"/>
    <col min="2313" max="2558" width="9.140625" style="103"/>
    <col min="2559" max="2559" width="5" style="103" customWidth="1"/>
    <col min="2560" max="2560" width="10.85546875" style="103" customWidth="1"/>
    <col min="2561" max="2561" width="37.28515625" style="103" customWidth="1"/>
    <col min="2562" max="2562" width="14.28515625" style="103" customWidth="1"/>
    <col min="2563" max="2563" width="12.5703125" style="103" customWidth="1"/>
    <col min="2564" max="2564" width="11.7109375" style="103" customWidth="1"/>
    <col min="2565" max="2565" width="11.140625" style="103" customWidth="1"/>
    <col min="2566" max="2566" width="15" style="103" customWidth="1"/>
    <col min="2567" max="2567" width="13.42578125" style="103" customWidth="1"/>
    <col min="2568" max="2568" width="11.28515625" style="103" customWidth="1"/>
    <col min="2569" max="2814" width="9.140625" style="103"/>
    <col min="2815" max="2815" width="5" style="103" customWidth="1"/>
    <col min="2816" max="2816" width="10.85546875" style="103" customWidth="1"/>
    <col min="2817" max="2817" width="37.28515625" style="103" customWidth="1"/>
    <col min="2818" max="2818" width="14.28515625" style="103" customWidth="1"/>
    <col min="2819" max="2819" width="12.5703125" style="103" customWidth="1"/>
    <col min="2820" max="2820" width="11.7109375" style="103" customWidth="1"/>
    <col min="2821" max="2821" width="11.140625" style="103" customWidth="1"/>
    <col min="2822" max="2822" width="15" style="103" customWidth="1"/>
    <col min="2823" max="2823" width="13.42578125" style="103" customWidth="1"/>
    <col min="2824" max="2824" width="11.28515625" style="103" customWidth="1"/>
    <col min="2825" max="3070" width="9.140625" style="103"/>
    <col min="3071" max="3071" width="5" style="103" customWidth="1"/>
    <col min="3072" max="3072" width="10.85546875" style="103" customWidth="1"/>
    <col min="3073" max="3073" width="37.28515625" style="103" customWidth="1"/>
    <col min="3074" max="3074" width="14.28515625" style="103" customWidth="1"/>
    <col min="3075" max="3075" width="12.5703125" style="103" customWidth="1"/>
    <col min="3076" max="3076" width="11.7109375" style="103" customWidth="1"/>
    <col min="3077" max="3077" width="11.140625" style="103" customWidth="1"/>
    <col min="3078" max="3078" width="15" style="103" customWidth="1"/>
    <col min="3079" max="3079" width="13.42578125" style="103" customWidth="1"/>
    <col min="3080" max="3080" width="11.28515625" style="103" customWidth="1"/>
    <col min="3081" max="3326" width="9.140625" style="103"/>
    <col min="3327" max="3327" width="5" style="103" customWidth="1"/>
    <col min="3328" max="3328" width="10.85546875" style="103" customWidth="1"/>
    <col min="3329" max="3329" width="37.28515625" style="103" customWidth="1"/>
    <col min="3330" max="3330" width="14.28515625" style="103" customWidth="1"/>
    <col min="3331" max="3331" width="12.5703125" style="103" customWidth="1"/>
    <col min="3332" max="3332" width="11.7109375" style="103" customWidth="1"/>
    <col min="3333" max="3333" width="11.140625" style="103" customWidth="1"/>
    <col min="3334" max="3334" width="15" style="103" customWidth="1"/>
    <col min="3335" max="3335" width="13.42578125" style="103" customWidth="1"/>
    <col min="3336" max="3336" width="11.28515625" style="103" customWidth="1"/>
    <col min="3337" max="3582" width="9.140625" style="103"/>
    <col min="3583" max="3583" width="5" style="103" customWidth="1"/>
    <col min="3584" max="3584" width="10.85546875" style="103" customWidth="1"/>
    <col min="3585" max="3585" width="37.28515625" style="103" customWidth="1"/>
    <col min="3586" max="3586" width="14.28515625" style="103" customWidth="1"/>
    <col min="3587" max="3587" width="12.5703125" style="103" customWidth="1"/>
    <col min="3588" max="3588" width="11.7109375" style="103" customWidth="1"/>
    <col min="3589" max="3589" width="11.140625" style="103" customWidth="1"/>
    <col min="3590" max="3590" width="15" style="103" customWidth="1"/>
    <col min="3591" max="3591" width="13.42578125" style="103" customWidth="1"/>
    <col min="3592" max="3592" width="11.28515625" style="103" customWidth="1"/>
    <col min="3593" max="3838" width="9.140625" style="103"/>
    <col min="3839" max="3839" width="5" style="103" customWidth="1"/>
    <col min="3840" max="3840" width="10.85546875" style="103" customWidth="1"/>
    <col min="3841" max="3841" width="37.28515625" style="103" customWidth="1"/>
    <col min="3842" max="3842" width="14.28515625" style="103" customWidth="1"/>
    <col min="3843" max="3843" width="12.5703125" style="103" customWidth="1"/>
    <col min="3844" max="3844" width="11.7109375" style="103" customWidth="1"/>
    <col min="3845" max="3845" width="11.140625" style="103" customWidth="1"/>
    <col min="3846" max="3846" width="15" style="103" customWidth="1"/>
    <col min="3847" max="3847" width="13.42578125" style="103" customWidth="1"/>
    <col min="3848" max="3848" width="11.28515625" style="103" customWidth="1"/>
    <col min="3849" max="4094" width="9.140625" style="103"/>
    <col min="4095" max="4095" width="5" style="103" customWidth="1"/>
    <col min="4096" max="4096" width="10.85546875" style="103" customWidth="1"/>
    <col min="4097" max="4097" width="37.28515625" style="103" customWidth="1"/>
    <col min="4098" max="4098" width="14.28515625" style="103" customWidth="1"/>
    <col min="4099" max="4099" width="12.5703125" style="103" customWidth="1"/>
    <col min="4100" max="4100" width="11.7109375" style="103" customWidth="1"/>
    <col min="4101" max="4101" width="11.140625" style="103" customWidth="1"/>
    <col min="4102" max="4102" width="15" style="103" customWidth="1"/>
    <col min="4103" max="4103" width="13.42578125" style="103" customWidth="1"/>
    <col min="4104" max="4104" width="11.28515625" style="103" customWidth="1"/>
    <col min="4105" max="4350" width="9.140625" style="103"/>
    <col min="4351" max="4351" width="5" style="103" customWidth="1"/>
    <col min="4352" max="4352" width="10.85546875" style="103" customWidth="1"/>
    <col min="4353" max="4353" width="37.28515625" style="103" customWidth="1"/>
    <col min="4354" max="4354" width="14.28515625" style="103" customWidth="1"/>
    <col min="4355" max="4355" width="12.5703125" style="103" customWidth="1"/>
    <col min="4356" max="4356" width="11.7109375" style="103" customWidth="1"/>
    <col min="4357" max="4357" width="11.140625" style="103" customWidth="1"/>
    <col min="4358" max="4358" width="15" style="103" customWidth="1"/>
    <col min="4359" max="4359" width="13.42578125" style="103" customWidth="1"/>
    <col min="4360" max="4360" width="11.28515625" style="103" customWidth="1"/>
    <col min="4361" max="4606" width="9.140625" style="103"/>
    <col min="4607" max="4607" width="5" style="103" customWidth="1"/>
    <col min="4608" max="4608" width="10.85546875" style="103" customWidth="1"/>
    <col min="4609" max="4609" width="37.28515625" style="103" customWidth="1"/>
    <col min="4610" max="4610" width="14.28515625" style="103" customWidth="1"/>
    <col min="4611" max="4611" width="12.5703125" style="103" customWidth="1"/>
    <col min="4612" max="4612" width="11.7109375" style="103" customWidth="1"/>
    <col min="4613" max="4613" width="11.140625" style="103" customWidth="1"/>
    <col min="4614" max="4614" width="15" style="103" customWidth="1"/>
    <col min="4615" max="4615" width="13.42578125" style="103" customWidth="1"/>
    <col min="4616" max="4616" width="11.28515625" style="103" customWidth="1"/>
    <col min="4617" max="4862" width="9.140625" style="103"/>
    <col min="4863" max="4863" width="5" style="103" customWidth="1"/>
    <col min="4864" max="4864" width="10.85546875" style="103" customWidth="1"/>
    <col min="4865" max="4865" width="37.28515625" style="103" customWidth="1"/>
    <col min="4866" max="4866" width="14.28515625" style="103" customWidth="1"/>
    <col min="4867" max="4867" width="12.5703125" style="103" customWidth="1"/>
    <col min="4868" max="4868" width="11.7109375" style="103" customWidth="1"/>
    <col min="4869" max="4869" width="11.140625" style="103" customWidth="1"/>
    <col min="4870" max="4870" width="15" style="103" customWidth="1"/>
    <col min="4871" max="4871" width="13.42578125" style="103" customWidth="1"/>
    <col min="4872" max="4872" width="11.28515625" style="103" customWidth="1"/>
    <col min="4873" max="5118" width="9.140625" style="103"/>
    <col min="5119" max="5119" width="5" style="103" customWidth="1"/>
    <col min="5120" max="5120" width="10.85546875" style="103" customWidth="1"/>
    <col min="5121" max="5121" width="37.28515625" style="103" customWidth="1"/>
    <col min="5122" max="5122" width="14.28515625" style="103" customWidth="1"/>
    <col min="5123" max="5123" width="12.5703125" style="103" customWidth="1"/>
    <col min="5124" max="5124" width="11.7109375" style="103" customWidth="1"/>
    <col min="5125" max="5125" width="11.140625" style="103" customWidth="1"/>
    <col min="5126" max="5126" width="15" style="103" customWidth="1"/>
    <col min="5127" max="5127" width="13.42578125" style="103" customWidth="1"/>
    <col min="5128" max="5128" width="11.28515625" style="103" customWidth="1"/>
    <col min="5129" max="5374" width="9.140625" style="103"/>
    <col min="5375" max="5375" width="5" style="103" customWidth="1"/>
    <col min="5376" max="5376" width="10.85546875" style="103" customWidth="1"/>
    <col min="5377" max="5377" width="37.28515625" style="103" customWidth="1"/>
    <col min="5378" max="5378" width="14.28515625" style="103" customWidth="1"/>
    <col min="5379" max="5379" width="12.5703125" style="103" customWidth="1"/>
    <col min="5380" max="5380" width="11.7109375" style="103" customWidth="1"/>
    <col min="5381" max="5381" width="11.140625" style="103" customWidth="1"/>
    <col min="5382" max="5382" width="15" style="103" customWidth="1"/>
    <col min="5383" max="5383" width="13.42578125" style="103" customWidth="1"/>
    <col min="5384" max="5384" width="11.28515625" style="103" customWidth="1"/>
    <col min="5385" max="5630" width="9.140625" style="103"/>
    <col min="5631" max="5631" width="5" style="103" customWidth="1"/>
    <col min="5632" max="5632" width="10.85546875" style="103" customWidth="1"/>
    <col min="5633" max="5633" width="37.28515625" style="103" customWidth="1"/>
    <col min="5634" max="5634" width="14.28515625" style="103" customWidth="1"/>
    <col min="5635" max="5635" width="12.5703125" style="103" customWidth="1"/>
    <col min="5636" max="5636" width="11.7109375" style="103" customWidth="1"/>
    <col min="5637" max="5637" width="11.140625" style="103" customWidth="1"/>
    <col min="5638" max="5638" width="15" style="103" customWidth="1"/>
    <col min="5639" max="5639" width="13.42578125" style="103" customWidth="1"/>
    <col min="5640" max="5640" width="11.28515625" style="103" customWidth="1"/>
    <col min="5641" max="5886" width="9.140625" style="103"/>
    <col min="5887" max="5887" width="5" style="103" customWidth="1"/>
    <col min="5888" max="5888" width="10.85546875" style="103" customWidth="1"/>
    <col min="5889" max="5889" width="37.28515625" style="103" customWidth="1"/>
    <col min="5890" max="5890" width="14.28515625" style="103" customWidth="1"/>
    <col min="5891" max="5891" width="12.5703125" style="103" customWidth="1"/>
    <col min="5892" max="5892" width="11.7109375" style="103" customWidth="1"/>
    <col min="5893" max="5893" width="11.140625" style="103" customWidth="1"/>
    <col min="5894" max="5894" width="15" style="103" customWidth="1"/>
    <col min="5895" max="5895" width="13.42578125" style="103" customWidth="1"/>
    <col min="5896" max="5896" width="11.28515625" style="103" customWidth="1"/>
    <col min="5897" max="6142" width="9.140625" style="103"/>
    <col min="6143" max="6143" width="5" style="103" customWidth="1"/>
    <col min="6144" max="6144" width="10.85546875" style="103" customWidth="1"/>
    <col min="6145" max="6145" width="37.28515625" style="103" customWidth="1"/>
    <col min="6146" max="6146" width="14.28515625" style="103" customWidth="1"/>
    <col min="6147" max="6147" width="12.5703125" style="103" customWidth="1"/>
    <col min="6148" max="6148" width="11.7109375" style="103" customWidth="1"/>
    <col min="6149" max="6149" width="11.140625" style="103" customWidth="1"/>
    <col min="6150" max="6150" width="15" style="103" customWidth="1"/>
    <col min="6151" max="6151" width="13.42578125" style="103" customWidth="1"/>
    <col min="6152" max="6152" width="11.28515625" style="103" customWidth="1"/>
    <col min="6153" max="6398" width="9.140625" style="103"/>
    <col min="6399" max="6399" width="5" style="103" customWidth="1"/>
    <col min="6400" max="6400" width="10.85546875" style="103" customWidth="1"/>
    <col min="6401" max="6401" width="37.28515625" style="103" customWidth="1"/>
    <col min="6402" max="6402" width="14.28515625" style="103" customWidth="1"/>
    <col min="6403" max="6403" width="12.5703125" style="103" customWidth="1"/>
    <col min="6404" max="6404" width="11.7109375" style="103" customWidth="1"/>
    <col min="6405" max="6405" width="11.140625" style="103" customWidth="1"/>
    <col min="6406" max="6406" width="15" style="103" customWidth="1"/>
    <col min="6407" max="6407" width="13.42578125" style="103" customWidth="1"/>
    <col min="6408" max="6408" width="11.28515625" style="103" customWidth="1"/>
    <col min="6409" max="6654" width="9.140625" style="103"/>
    <col min="6655" max="6655" width="5" style="103" customWidth="1"/>
    <col min="6656" max="6656" width="10.85546875" style="103" customWidth="1"/>
    <col min="6657" max="6657" width="37.28515625" style="103" customWidth="1"/>
    <col min="6658" max="6658" width="14.28515625" style="103" customWidth="1"/>
    <col min="6659" max="6659" width="12.5703125" style="103" customWidth="1"/>
    <col min="6660" max="6660" width="11.7109375" style="103" customWidth="1"/>
    <col min="6661" max="6661" width="11.140625" style="103" customWidth="1"/>
    <col min="6662" max="6662" width="15" style="103" customWidth="1"/>
    <col min="6663" max="6663" width="13.42578125" style="103" customWidth="1"/>
    <col min="6664" max="6664" width="11.28515625" style="103" customWidth="1"/>
    <col min="6665" max="6910" width="9.140625" style="103"/>
    <col min="6911" max="6911" width="5" style="103" customWidth="1"/>
    <col min="6912" max="6912" width="10.85546875" style="103" customWidth="1"/>
    <col min="6913" max="6913" width="37.28515625" style="103" customWidth="1"/>
    <col min="6914" max="6914" width="14.28515625" style="103" customWidth="1"/>
    <col min="6915" max="6915" width="12.5703125" style="103" customWidth="1"/>
    <col min="6916" max="6916" width="11.7109375" style="103" customWidth="1"/>
    <col min="6917" max="6917" width="11.140625" style="103" customWidth="1"/>
    <col min="6918" max="6918" width="15" style="103" customWidth="1"/>
    <col min="6919" max="6919" width="13.42578125" style="103" customWidth="1"/>
    <col min="6920" max="6920" width="11.28515625" style="103" customWidth="1"/>
    <col min="6921" max="7166" width="9.140625" style="103"/>
    <col min="7167" max="7167" width="5" style="103" customWidth="1"/>
    <col min="7168" max="7168" width="10.85546875" style="103" customWidth="1"/>
    <col min="7169" max="7169" width="37.28515625" style="103" customWidth="1"/>
    <col min="7170" max="7170" width="14.28515625" style="103" customWidth="1"/>
    <col min="7171" max="7171" width="12.5703125" style="103" customWidth="1"/>
    <col min="7172" max="7172" width="11.7109375" style="103" customWidth="1"/>
    <col min="7173" max="7173" width="11.140625" style="103" customWidth="1"/>
    <col min="7174" max="7174" width="15" style="103" customWidth="1"/>
    <col min="7175" max="7175" width="13.42578125" style="103" customWidth="1"/>
    <col min="7176" max="7176" width="11.28515625" style="103" customWidth="1"/>
    <col min="7177" max="7422" width="9.140625" style="103"/>
    <col min="7423" max="7423" width="5" style="103" customWidth="1"/>
    <col min="7424" max="7424" width="10.85546875" style="103" customWidth="1"/>
    <col min="7425" max="7425" width="37.28515625" style="103" customWidth="1"/>
    <col min="7426" max="7426" width="14.28515625" style="103" customWidth="1"/>
    <col min="7427" max="7427" width="12.5703125" style="103" customWidth="1"/>
    <col min="7428" max="7428" width="11.7109375" style="103" customWidth="1"/>
    <col min="7429" max="7429" width="11.140625" style="103" customWidth="1"/>
    <col min="7430" max="7430" width="15" style="103" customWidth="1"/>
    <col min="7431" max="7431" width="13.42578125" style="103" customWidth="1"/>
    <col min="7432" max="7432" width="11.28515625" style="103" customWidth="1"/>
    <col min="7433" max="7678" width="9.140625" style="103"/>
    <col min="7679" max="7679" width="5" style="103" customWidth="1"/>
    <col min="7680" max="7680" width="10.85546875" style="103" customWidth="1"/>
    <col min="7681" max="7681" width="37.28515625" style="103" customWidth="1"/>
    <col min="7682" max="7682" width="14.28515625" style="103" customWidth="1"/>
    <col min="7683" max="7683" width="12.5703125" style="103" customWidth="1"/>
    <col min="7684" max="7684" width="11.7109375" style="103" customWidth="1"/>
    <col min="7685" max="7685" width="11.140625" style="103" customWidth="1"/>
    <col min="7686" max="7686" width="15" style="103" customWidth="1"/>
    <col min="7687" max="7687" width="13.42578125" style="103" customWidth="1"/>
    <col min="7688" max="7688" width="11.28515625" style="103" customWidth="1"/>
    <col min="7689" max="7934" width="9.140625" style="103"/>
    <col min="7935" max="7935" width="5" style="103" customWidth="1"/>
    <col min="7936" max="7936" width="10.85546875" style="103" customWidth="1"/>
    <col min="7937" max="7937" width="37.28515625" style="103" customWidth="1"/>
    <col min="7938" max="7938" width="14.28515625" style="103" customWidth="1"/>
    <col min="7939" max="7939" width="12.5703125" style="103" customWidth="1"/>
    <col min="7940" max="7940" width="11.7109375" style="103" customWidth="1"/>
    <col min="7941" max="7941" width="11.140625" style="103" customWidth="1"/>
    <col min="7942" max="7942" width="15" style="103" customWidth="1"/>
    <col min="7943" max="7943" width="13.42578125" style="103" customWidth="1"/>
    <col min="7944" max="7944" width="11.28515625" style="103" customWidth="1"/>
    <col min="7945" max="8190" width="9.140625" style="103"/>
    <col min="8191" max="8191" width="5" style="103" customWidth="1"/>
    <col min="8192" max="8192" width="10.85546875" style="103" customWidth="1"/>
    <col min="8193" max="8193" width="37.28515625" style="103" customWidth="1"/>
    <col min="8194" max="8194" width="14.28515625" style="103" customWidth="1"/>
    <col min="8195" max="8195" width="12.5703125" style="103" customWidth="1"/>
    <col min="8196" max="8196" width="11.7109375" style="103" customWidth="1"/>
    <col min="8197" max="8197" width="11.140625" style="103" customWidth="1"/>
    <col min="8198" max="8198" width="15" style="103" customWidth="1"/>
    <col min="8199" max="8199" width="13.42578125" style="103" customWidth="1"/>
    <col min="8200" max="8200" width="11.28515625" style="103" customWidth="1"/>
    <col min="8201" max="8446" width="9.140625" style="103"/>
    <col min="8447" max="8447" width="5" style="103" customWidth="1"/>
    <col min="8448" max="8448" width="10.85546875" style="103" customWidth="1"/>
    <col min="8449" max="8449" width="37.28515625" style="103" customWidth="1"/>
    <col min="8450" max="8450" width="14.28515625" style="103" customWidth="1"/>
    <col min="8451" max="8451" width="12.5703125" style="103" customWidth="1"/>
    <col min="8452" max="8452" width="11.7109375" style="103" customWidth="1"/>
    <col min="8453" max="8453" width="11.140625" style="103" customWidth="1"/>
    <col min="8454" max="8454" width="15" style="103" customWidth="1"/>
    <col min="8455" max="8455" width="13.42578125" style="103" customWidth="1"/>
    <col min="8456" max="8456" width="11.28515625" style="103" customWidth="1"/>
    <col min="8457" max="8702" width="9.140625" style="103"/>
    <col min="8703" max="8703" width="5" style="103" customWidth="1"/>
    <col min="8704" max="8704" width="10.85546875" style="103" customWidth="1"/>
    <col min="8705" max="8705" width="37.28515625" style="103" customWidth="1"/>
    <col min="8706" max="8706" width="14.28515625" style="103" customWidth="1"/>
    <col min="8707" max="8707" width="12.5703125" style="103" customWidth="1"/>
    <col min="8708" max="8708" width="11.7109375" style="103" customWidth="1"/>
    <col min="8709" max="8709" width="11.140625" style="103" customWidth="1"/>
    <col min="8710" max="8710" width="15" style="103" customWidth="1"/>
    <col min="8711" max="8711" width="13.42578125" style="103" customWidth="1"/>
    <col min="8712" max="8712" width="11.28515625" style="103" customWidth="1"/>
    <col min="8713" max="8958" width="9.140625" style="103"/>
    <col min="8959" max="8959" width="5" style="103" customWidth="1"/>
    <col min="8960" max="8960" width="10.85546875" style="103" customWidth="1"/>
    <col min="8961" max="8961" width="37.28515625" style="103" customWidth="1"/>
    <col min="8962" max="8962" width="14.28515625" style="103" customWidth="1"/>
    <col min="8963" max="8963" width="12.5703125" style="103" customWidth="1"/>
    <col min="8964" max="8964" width="11.7109375" style="103" customWidth="1"/>
    <col min="8965" max="8965" width="11.140625" style="103" customWidth="1"/>
    <col min="8966" max="8966" width="15" style="103" customWidth="1"/>
    <col min="8967" max="8967" width="13.42578125" style="103" customWidth="1"/>
    <col min="8968" max="8968" width="11.28515625" style="103" customWidth="1"/>
    <col min="8969" max="9214" width="9.140625" style="103"/>
    <col min="9215" max="9215" width="5" style="103" customWidth="1"/>
    <col min="9216" max="9216" width="10.85546875" style="103" customWidth="1"/>
    <col min="9217" max="9217" width="37.28515625" style="103" customWidth="1"/>
    <col min="9218" max="9218" width="14.28515625" style="103" customWidth="1"/>
    <col min="9219" max="9219" width="12.5703125" style="103" customWidth="1"/>
    <col min="9220" max="9220" width="11.7109375" style="103" customWidth="1"/>
    <col min="9221" max="9221" width="11.140625" style="103" customWidth="1"/>
    <col min="9222" max="9222" width="15" style="103" customWidth="1"/>
    <col min="9223" max="9223" width="13.42578125" style="103" customWidth="1"/>
    <col min="9224" max="9224" width="11.28515625" style="103" customWidth="1"/>
    <col min="9225" max="9470" width="9.140625" style="103"/>
    <col min="9471" max="9471" width="5" style="103" customWidth="1"/>
    <col min="9472" max="9472" width="10.85546875" style="103" customWidth="1"/>
    <col min="9473" max="9473" width="37.28515625" style="103" customWidth="1"/>
    <col min="9474" max="9474" width="14.28515625" style="103" customWidth="1"/>
    <col min="9475" max="9475" width="12.5703125" style="103" customWidth="1"/>
    <col min="9476" max="9476" width="11.7109375" style="103" customWidth="1"/>
    <col min="9477" max="9477" width="11.140625" style="103" customWidth="1"/>
    <col min="9478" max="9478" width="15" style="103" customWidth="1"/>
    <col min="9479" max="9479" width="13.42578125" style="103" customWidth="1"/>
    <col min="9480" max="9480" width="11.28515625" style="103" customWidth="1"/>
    <col min="9481" max="9726" width="9.140625" style="103"/>
    <col min="9727" max="9727" width="5" style="103" customWidth="1"/>
    <col min="9728" max="9728" width="10.85546875" style="103" customWidth="1"/>
    <col min="9729" max="9729" width="37.28515625" style="103" customWidth="1"/>
    <col min="9730" max="9730" width="14.28515625" style="103" customWidth="1"/>
    <col min="9731" max="9731" width="12.5703125" style="103" customWidth="1"/>
    <col min="9732" max="9732" width="11.7109375" style="103" customWidth="1"/>
    <col min="9733" max="9733" width="11.140625" style="103" customWidth="1"/>
    <col min="9734" max="9734" width="15" style="103" customWidth="1"/>
    <col min="9735" max="9735" width="13.42578125" style="103" customWidth="1"/>
    <col min="9736" max="9736" width="11.28515625" style="103" customWidth="1"/>
    <col min="9737" max="9982" width="9.140625" style="103"/>
    <col min="9983" max="9983" width="5" style="103" customWidth="1"/>
    <col min="9984" max="9984" width="10.85546875" style="103" customWidth="1"/>
    <col min="9985" max="9985" width="37.28515625" style="103" customWidth="1"/>
    <col min="9986" max="9986" width="14.28515625" style="103" customWidth="1"/>
    <col min="9987" max="9987" width="12.5703125" style="103" customWidth="1"/>
    <col min="9988" max="9988" width="11.7109375" style="103" customWidth="1"/>
    <col min="9989" max="9989" width="11.140625" style="103" customWidth="1"/>
    <col min="9990" max="9990" width="15" style="103" customWidth="1"/>
    <col min="9991" max="9991" width="13.42578125" style="103" customWidth="1"/>
    <col min="9992" max="9992" width="11.28515625" style="103" customWidth="1"/>
    <col min="9993" max="10238" width="9.140625" style="103"/>
    <col min="10239" max="10239" width="5" style="103" customWidth="1"/>
    <col min="10240" max="10240" width="10.85546875" style="103" customWidth="1"/>
    <col min="10241" max="10241" width="37.28515625" style="103" customWidth="1"/>
    <col min="10242" max="10242" width="14.28515625" style="103" customWidth="1"/>
    <col min="10243" max="10243" width="12.5703125" style="103" customWidth="1"/>
    <col min="10244" max="10244" width="11.7109375" style="103" customWidth="1"/>
    <col min="10245" max="10245" width="11.140625" style="103" customWidth="1"/>
    <col min="10246" max="10246" width="15" style="103" customWidth="1"/>
    <col min="10247" max="10247" width="13.42578125" style="103" customWidth="1"/>
    <col min="10248" max="10248" width="11.28515625" style="103" customWidth="1"/>
    <col min="10249" max="10494" width="9.140625" style="103"/>
    <col min="10495" max="10495" width="5" style="103" customWidth="1"/>
    <col min="10496" max="10496" width="10.85546875" style="103" customWidth="1"/>
    <col min="10497" max="10497" width="37.28515625" style="103" customWidth="1"/>
    <col min="10498" max="10498" width="14.28515625" style="103" customWidth="1"/>
    <col min="10499" max="10499" width="12.5703125" style="103" customWidth="1"/>
    <col min="10500" max="10500" width="11.7109375" style="103" customWidth="1"/>
    <col min="10501" max="10501" width="11.140625" style="103" customWidth="1"/>
    <col min="10502" max="10502" width="15" style="103" customWidth="1"/>
    <col min="10503" max="10503" width="13.42578125" style="103" customWidth="1"/>
    <col min="10504" max="10504" width="11.28515625" style="103" customWidth="1"/>
    <col min="10505" max="10750" width="9.140625" style="103"/>
    <col min="10751" max="10751" width="5" style="103" customWidth="1"/>
    <col min="10752" max="10752" width="10.85546875" style="103" customWidth="1"/>
    <col min="10753" max="10753" width="37.28515625" style="103" customWidth="1"/>
    <col min="10754" max="10754" width="14.28515625" style="103" customWidth="1"/>
    <col min="10755" max="10755" width="12.5703125" style="103" customWidth="1"/>
    <col min="10756" max="10756" width="11.7109375" style="103" customWidth="1"/>
    <col min="10757" max="10757" width="11.140625" style="103" customWidth="1"/>
    <col min="10758" max="10758" width="15" style="103" customWidth="1"/>
    <col min="10759" max="10759" width="13.42578125" style="103" customWidth="1"/>
    <col min="10760" max="10760" width="11.28515625" style="103" customWidth="1"/>
    <col min="10761" max="11006" width="9.140625" style="103"/>
    <col min="11007" max="11007" width="5" style="103" customWidth="1"/>
    <col min="11008" max="11008" width="10.85546875" style="103" customWidth="1"/>
    <col min="11009" max="11009" width="37.28515625" style="103" customWidth="1"/>
    <col min="11010" max="11010" width="14.28515625" style="103" customWidth="1"/>
    <col min="11011" max="11011" width="12.5703125" style="103" customWidth="1"/>
    <col min="11012" max="11012" width="11.7109375" style="103" customWidth="1"/>
    <col min="11013" max="11013" width="11.140625" style="103" customWidth="1"/>
    <col min="11014" max="11014" width="15" style="103" customWidth="1"/>
    <col min="11015" max="11015" width="13.42578125" style="103" customWidth="1"/>
    <col min="11016" max="11016" width="11.28515625" style="103" customWidth="1"/>
    <col min="11017" max="11262" width="9.140625" style="103"/>
    <col min="11263" max="11263" width="5" style="103" customWidth="1"/>
    <col min="11264" max="11264" width="10.85546875" style="103" customWidth="1"/>
    <col min="11265" max="11265" width="37.28515625" style="103" customWidth="1"/>
    <col min="11266" max="11266" width="14.28515625" style="103" customWidth="1"/>
    <col min="11267" max="11267" width="12.5703125" style="103" customWidth="1"/>
    <col min="11268" max="11268" width="11.7109375" style="103" customWidth="1"/>
    <col min="11269" max="11269" width="11.140625" style="103" customWidth="1"/>
    <col min="11270" max="11270" width="15" style="103" customWidth="1"/>
    <col min="11271" max="11271" width="13.42578125" style="103" customWidth="1"/>
    <col min="11272" max="11272" width="11.28515625" style="103" customWidth="1"/>
    <col min="11273" max="11518" width="9.140625" style="103"/>
    <col min="11519" max="11519" width="5" style="103" customWidth="1"/>
    <col min="11520" max="11520" width="10.85546875" style="103" customWidth="1"/>
    <col min="11521" max="11521" width="37.28515625" style="103" customWidth="1"/>
    <col min="11522" max="11522" width="14.28515625" style="103" customWidth="1"/>
    <col min="11523" max="11523" width="12.5703125" style="103" customWidth="1"/>
    <col min="11524" max="11524" width="11.7109375" style="103" customWidth="1"/>
    <col min="11525" max="11525" width="11.140625" style="103" customWidth="1"/>
    <col min="11526" max="11526" width="15" style="103" customWidth="1"/>
    <col min="11527" max="11527" width="13.42578125" style="103" customWidth="1"/>
    <col min="11528" max="11528" width="11.28515625" style="103" customWidth="1"/>
    <col min="11529" max="11774" width="9.140625" style="103"/>
    <col min="11775" max="11775" width="5" style="103" customWidth="1"/>
    <col min="11776" max="11776" width="10.85546875" style="103" customWidth="1"/>
    <col min="11777" max="11777" width="37.28515625" style="103" customWidth="1"/>
    <col min="11778" max="11778" width="14.28515625" style="103" customWidth="1"/>
    <col min="11779" max="11779" width="12.5703125" style="103" customWidth="1"/>
    <col min="11780" max="11780" width="11.7109375" style="103" customWidth="1"/>
    <col min="11781" max="11781" width="11.140625" style="103" customWidth="1"/>
    <col min="11782" max="11782" width="15" style="103" customWidth="1"/>
    <col min="11783" max="11783" width="13.42578125" style="103" customWidth="1"/>
    <col min="11784" max="11784" width="11.28515625" style="103" customWidth="1"/>
    <col min="11785" max="12030" width="9.140625" style="103"/>
    <col min="12031" max="12031" width="5" style="103" customWidth="1"/>
    <col min="12032" max="12032" width="10.85546875" style="103" customWidth="1"/>
    <col min="12033" max="12033" width="37.28515625" style="103" customWidth="1"/>
    <col min="12034" max="12034" width="14.28515625" style="103" customWidth="1"/>
    <col min="12035" max="12035" width="12.5703125" style="103" customWidth="1"/>
    <col min="12036" max="12036" width="11.7109375" style="103" customWidth="1"/>
    <col min="12037" max="12037" width="11.140625" style="103" customWidth="1"/>
    <col min="12038" max="12038" width="15" style="103" customWidth="1"/>
    <col min="12039" max="12039" width="13.42578125" style="103" customWidth="1"/>
    <col min="12040" max="12040" width="11.28515625" style="103" customWidth="1"/>
    <col min="12041" max="12286" width="9.140625" style="103"/>
    <col min="12287" max="12287" width="5" style="103" customWidth="1"/>
    <col min="12288" max="12288" width="10.85546875" style="103" customWidth="1"/>
    <col min="12289" max="12289" width="37.28515625" style="103" customWidth="1"/>
    <col min="12290" max="12290" width="14.28515625" style="103" customWidth="1"/>
    <col min="12291" max="12291" width="12.5703125" style="103" customWidth="1"/>
    <col min="12292" max="12292" width="11.7109375" style="103" customWidth="1"/>
    <col min="12293" max="12293" width="11.140625" style="103" customWidth="1"/>
    <col min="12294" max="12294" width="15" style="103" customWidth="1"/>
    <col min="12295" max="12295" width="13.42578125" style="103" customWidth="1"/>
    <col min="12296" max="12296" width="11.28515625" style="103" customWidth="1"/>
    <col min="12297" max="12542" width="9.140625" style="103"/>
    <col min="12543" max="12543" width="5" style="103" customWidth="1"/>
    <col min="12544" max="12544" width="10.85546875" style="103" customWidth="1"/>
    <col min="12545" max="12545" width="37.28515625" style="103" customWidth="1"/>
    <col min="12546" max="12546" width="14.28515625" style="103" customWidth="1"/>
    <col min="12547" max="12547" width="12.5703125" style="103" customWidth="1"/>
    <col min="12548" max="12548" width="11.7109375" style="103" customWidth="1"/>
    <col min="12549" max="12549" width="11.140625" style="103" customWidth="1"/>
    <col min="12550" max="12550" width="15" style="103" customWidth="1"/>
    <col min="12551" max="12551" width="13.42578125" style="103" customWidth="1"/>
    <col min="12552" max="12552" width="11.28515625" style="103" customWidth="1"/>
    <col min="12553" max="12798" width="9.140625" style="103"/>
    <col min="12799" max="12799" width="5" style="103" customWidth="1"/>
    <col min="12800" max="12800" width="10.85546875" style="103" customWidth="1"/>
    <col min="12801" max="12801" width="37.28515625" style="103" customWidth="1"/>
    <col min="12802" max="12802" width="14.28515625" style="103" customWidth="1"/>
    <col min="12803" max="12803" width="12.5703125" style="103" customWidth="1"/>
    <col min="12804" max="12804" width="11.7109375" style="103" customWidth="1"/>
    <col min="12805" max="12805" width="11.140625" style="103" customWidth="1"/>
    <col min="12806" max="12806" width="15" style="103" customWidth="1"/>
    <col min="12807" max="12807" width="13.42578125" style="103" customWidth="1"/>
    <col min="12808" max="12808" width="11.28515625" style="103" customWidth="1"/>
    <col min="12809" max="13054" width="9.140625" style="103"/>
    <col min="13055" max="13055" width="5" style="103" customWidth="1"/>
    <col min="13056" max="13056" width="10.85546875" style="103" customWidth="1"/>
    <col min="13057" max="13057" width="37.28515625" style="103" customWidth="1"/>
    <col min="13058" max="13058" width="14.28515625" style="103" customWidth="1"/>
    <col min="13059" max="13059" width="12.5703125" style="103" customWidth="1"/>
    <col min="13060" max="13060" width="11.7109375" style="103" customWidth="1"/>
    <col min="13061" max="13061" width="11.140625" style="103" customWidth="1"/>
    <col min="13062" max="13062" width="15" style="103" customWidth="1"/>
    <col min="13063" max="13063" width="13.42578125" style="103" customWidth="1"/>
    <col min="13064" max="13064" width="11.28515625" style="103" customWidth="1"/>
    <col min="13065" max="13310" width="9.140625" style="103"/>
    <col min="13311" max="13311" width="5" style="103" customWidth="1"/>
    <col min="13312" max="13312" width="10.85546875" style="103" customWidth="1"/>
    <col min="13313" max="13313" width="37.28515625" style="103" customWidth="1"/>
    <col min="13314" max="13314" width="14.28515625" style="103" customWidth="1"/>
    <col min="13315" max="13315" width="12.5703125" style="103" customWidth="1"/>
    <col min="13316" max="13316" width="11.7109375" style="103" customWidth="1"/>
    <col min="13317" max="13317" width="11.140625" style="103" customWidth="1"/>
    <col min="13318" max="13318" width="15" style="103" customWidth="1"/>
    <col min="13319" max="13319" width="13.42578125" style="103" customWidth="1"/>
    <col min="13320" max="13320" width="11.28515625" style="103" customWidth="1"/>
    <col min="13321" max="13566" width="9.140625" style="103"/>
    <col min="13567" max="13567" width="5" style="103" customWidth="1"/>
    <col min="13568" max="13568" width="10.85546875" style="103" customWidth="1"/>
    <col min="13569" max="13569" width="37.28515625" style="103" customWidth="1"/>
    <col min="13570" max="13570" width="14.28515625" style="103" customWidth="1"/>
    <col min="13571" max="13571" width="12.5703125" style="103" customWidth="1"/>
    <col min="13572" max="13572" width="11.7109375" style="103" customWidth="1"/>
    <col min="13573" max="13573" width="11.140625" style="103" customWidth="1"/>
    <col min="13574" max="13574" width="15" style="103" customWidth="1"/>
    <col min="13575" max="13575" width="13.42578125" style="103" customWidth="1"/>
    <col min="13576" max="13576" width="11.28515625" style="103" customWidth="1"/>
    <col min="13577" max="13822" width="9.140625" style="103"/>
    <col min="13823" max="13823" width="5" style="103" customWidth="1"/>
    <col min="13824" max="13824" width="10.85546875" style="103" customWidth="1"/>
    <col min="13825" max="13825" width="37.28515625" style="103" customWidth="1"/>
    <col min="13826" max="13826" width="14.28515625" style="103" customWidth="1"/>
    <col min="13827" max="13827" width="12.5703125" style="103" customWidth="1"/>
    <col min="13828" max="13828" width="11.7109375" style="103" customWidth="1"/>
    <col min="13829" max="13829" width="11.140625" style="103" customWidth="1"/>
    <col min="13830" max="13830" width="15" style="103" customWidth="1"/>
    <col min="13831" max="13831" width="13.42578125" style="103" customWidth="1"/>
    <col min="13832" max="13832" width="11.28515625" style="103" customWidth="1"/>
    <col min="13833" max="14078" width="9.140625" style="103"/>
    <col min="14079" max="14079" width="5" style="103" customWidth="1"/>
    <col min="14080" max="14080" width="10.85546875" style="103" customWidth="1"/>
    <col min="14081" max="14081" width="37.28515625" style="103" customWidth="1"/>
    <col min="14082" max="14082" width="14.28515625" style="103" customWidth="1"/>
    <col min="14083" max="14083" width="12.5703125" style="103" customWidth="1"/>
    <col min="14084" max="14084" width="11.7109375" style="103" customWidth="1"/>
    <col min="14085" max="14085" width="11.140625" style="103" customWidth="1"/>
    <col min="14086" max="14086" width="15" style="103" customWidth="1"/>
    <col min="14087" max="14087" width="13.42578125" style="103" customWidth="1"/>
    <col min="14088" max="14088" width="11.28515625" style="103" customWidth="1"/>
    <col min="14089" max="14334" width="9.140625" style="103"/>
    <col min="14335" max="14335" width="5" style="103" customWidth="1"/>
    <col min="14336" max="14336" width="10.85546875" style="103" customWidth="1"/>
    <col min="14337" max="14337" width="37.28515625" style="103" customWidth="1"/>
    <col min="14338" max="14338" width="14.28515625" style="103" customWidth="1"/>
    <col min="14339" max="14339" width="12.5703125" style="103" customWidth="1"/>
    <col min="14340" max="14340" width="11.7109375" style="103" customWidth="1"/>
    <col min="14341" max="14341" width="11.140625" style="103" customWidth="1"/>
    <col min="14342" max="14342" width="15" style="103" customWidth="1"/>
    <col min="14343" max="14343" width="13.42578125" style="103" customWidth="1"/>
    <col min="14344" max="14344" width="11.28515625" style="103" customWidth="1"/>
    <col min="14345" max="14590" width="9.140625" style="103"/>
    <col min="14591" max="14591" width="5" style="103" customWidth="1"/>
    <col min="14592" max="14592" width="10.85546875" style="103" customWidth="1"/>
    <col min="14593" max="14593" width="37.28515625" style="103" customWidth="1"/>
    <col min="14594" max="14594" width="14.28515625" style="103" customWidth="1"/>
    <col min="14595" max="14595" width="12.5703125" style="103" customWidth="1"/>
    <col min="14596" max="14596" width="11.7109375" style="103" customWidth="1"/>
    <col min="14597" max="14597" width="11.140625" style="103" customWidth="1"/>
    <col min="14598" max="14598" width="15" style="103" customWidth="1"/>
    <col min="14599" max="14599" width="13.42578125" style="103" customWidth="1"/>
    <col min="14600" max="14600" width="11.28515625" style="103" customWidth="1"/>
    <col min="14601" max="14846" width="9.140625" style="103"/>
    <col min="14847" max="14847" width="5" style="103" customWidth="1"/>
    <col min="14848" max="14848" width="10.85546875" style="103" customWidth="1"/>
    <col min="14849" max="14849" width="37.28515625" style="103" customWidth="1"/>
    <col min="14850" max="14850" width="14.28515625" style="103" customWidth="1"/>
    <col min="14851" max="14851" width="12.5703125" style="103" customWidth="1"/>
    <col min="14852" max="14852" width="11.7109375" style="103" customWidth="1"/>
    <col min="14853" max="14853" width="11.140625" style="103" customWidth="1"/>
    <col min="14854" max="14854" width="15" style="103" customWidth="1"/>
    <col min="14855" max="14855" width="13.42578125" style="103" customWidth="1"/>
    <col min="14856" max="14856" width="11.28515625" style="103" customWidth="1"/>
    <col min="14857" max="15102" width="9.140625" style="103"/>
    <col min="15103" max="15103" width="5" style="103" customWidth="1"/>
    <col min="15104" max="15104" width="10.85546875" style="103" customWidth="1"/>
    <col min="15105" max="15105" width="37.28515625" style="103" customWidth="1"/>
    <col min="15106" max="15106" width="14.28515625" style="103" customWidth="1"/>
    <col min="15107" max="15107" width="12.5703125" style="103" customWidth="1"/>
    <col min="15108" max="15108" width="11.7109375" style="103" customWidth="1"/>
    <col min="15109" max="15109" width="11.140625" style="103" customWidth="1"/>
    <col min="15110" max="15110" width="15" style="103" customWidth="1"/>
    <col min="15111" max="15111" width="13.42578125" style="103" customWidth="1"/>
    <col min="15112" max="15112" width="11.28515625" style="103" customWidth="1"/>
    <col min="15113" max="15358" width="9.140625" style="103"/>
    <col min="15359" max="15359" width="5" style="103" customWidth="1"/>
    <col min="15360" max="15360" width="10.85546875" style="103" customWidth="1"/>
    <col min="15361" max="15361" width="37.28515625" style="103" customWidth="1"/>
    <col min="15362" max="15362" width="14.28515625" style="103" customWidth="1"/>
    <col min="15363" max="15363" width="12.5703125" style="103" customWidth="1"/>
    <col min="15364" max="15364" width="11.7109375" style="103" customWidth="1"/>
    <col min="15365" max="15365" width="11.140625" style="103" customWidth="1"/>
    <col min="15366" max="15366" width="15" style="103" customWidth="1"/>
    <col min="15367" max="15367" width="13.42578125" style="103" customWidth="1"/>
    <col min="15368" max="15368" width="11.28515625" style="103" customWidth="1"/>
    <col min="15369" max="15614" width="9.140625" style="103"/>
    <col min="15615" max="15615" width="5" style="103" customWidth="1"/>
    <col min="15616" max="15616" width="10.85546875" style="103" customWidth="1"/>
    <col min="15617" max="15617" width="37.28515625" style="103" customWidth="1"/>
    <col min="15618" max="15618" width="14.28515625" style="103" customWidth="1"/>
    <col min="15619" max="15619" width="12.5703125" style="103" customWidth="1"/>
    <col min="15620" max="15620" width="11.7109375" style="103" customWidth="1"/>
    <col min="15621" max="15621" width="11.140625" style="103" customWidth="1"/>
    <col min="15622" max="15622" width="15" style="103" customWidth="1"/>
    <col min="15623" max="15623" width="13.42578125" style="103" customWidth="1"/>
    <col min="15624" max="15624" width="11.28515625" style="103" customWidth="1"/>
    <col min="15625" max="15870" width="9.140625" style="103"/>
    <col min="15871" max="15871" width="5" style="103" customWidth="1"/>
    <col min="15872" max="15872" width="10.85546875" style="103" customWidth="1"/>
    <col min="15873" max="15873" width="37.28515625" style="103" customWidth="1"/>
    <col min="15874" max="15874" width="14.28515625" style="103" customWidth="1"/>
    <col min="15875" max="15875" width="12.5703125" style="103" customWidth="1"/>
    <col min="15876" max="15876" width="11.7109375" style="103" customWidth="1"/>
    <col min="15877" max="15877" width="11.140625" style="103" customWidth="1"/>
    <col min="15878" max="15878" width="15" style="103" customWidth="1"/>
    <col min="15879" max="15879" width="13.42578125" style="103" customWidth="1"/>
    <col min="15880" max="15880" width="11.28515625" style="103" customWidth="1"/>
    <col min="15881" max="16126" width="9.140625" style="103"/>
    <col min="16127" max="16127" width="5" style="103" customWidth="1"/>
    <col min="16128" max="16128" width="10.85546875" style="103" customWidth="1"/>
    <col min="16129" max="16129" width="37.28515625" style="103" customWidth="1"/>
    <col min="16130" max="16130" width="14.28515625" style="103" customWidth="1"/>
    <col min="16131" max="16131" width="12.5703125" style="103" customWidth="1"/>
    <col min="16132" max="16132" width="11.7109375" style="103" customWidth="1"/>
    <col min="16133" max="16133" width="11.140625" style="103" customWidth="1"/>
    <col min="16134" max="16134" width="15" style="103" customWidth="1"/>
    <col min="16135" max="16135" width="13.42578125" style="103" customWidth="1"/>
    <col min="16136" max="16136" width="11.28515625" style="103" customWidth="1"/>
    <col min="16137" max="16384" width="9.140625" style="103"/>
  </cols>
  <sheetData>
    <row r="1" spans="1:9" x14ac:dyDescent="0.2">
      <c r="D1" s="105"/>
      <c r="E1" s="105"/>
      <c r="F1" s="105"/>
      <c r="G1" s="105"/>
      <c r="H1" s="105"/>
    </row>
    <row r="2" spans="1:9" ht="37.5" customHeight="1" x14ac:dyDescent="0.2">
      <c r="B2" s="233" t="s">
        <v>862</v>
      </c>
      <c r="C2" s="234"/>
      <c r="D2" s="234"/>
      <c r="E2" s="234"/>
      <c r="F2" s="234"/>
      <c r="G2" s="234"/>
      <c r="H2" s="234"/>
    </row>
    <row r="3" spans="1:9" x14ac:dyDescent="0.2">
      <c r="B3" s="106"/>
      <c r="C3" s="106"/>
      <c r="D3" s="107"/>
      <c r="E3" s="108" t="s">
        <v>9</v>
      </c>
      <c r="F3" s="107"/>
      <c r="G3" s="107"/>
      <c r="H3" s="107"/>
    </row>
    <row r="4" spans="1:9" x14ac:dyDescent="0.2">
      <c r="D4" s="105"/>
      <c r="E4" s="105"/>
      <c r="F4" s="105"/>
      <c r="G4" s="105"/>
      <c r="H4" s="105"/>
    </row>
    <row r="5" spans="1:9" x14ac:dyDescent="0.2">
      <c r="D5" s="105"/>
      <c r="E5" s="109" t="s">
        <v>133</v>
      </c>
      <c r="F5" s="105"/>
      <c r="G5" s="110"/>
      <c r="H5" s="105"/>
    </row>
    <row r="6" spans="1:9" x14ac:dyDescent="0.2">
      <c r="D6" s="105"/>
      <c r="E6" s="105" t="s">
        <v>113</v>
      </c>
      <c r="F6" s="105"/>
      <c r="G6" s="105"/>
      <c r="H6" s="105"/>
    </row>
    <row r="7" spans="1:9" x14ac:dyDescent="0.2">
      <c r="D7" s="105"/>
      <c r="E7" s="105"/>
      <c r="F7" s="105"/>
      <c r="G7" s="105"/>
      <c r="H7" s="105"/>
    </row>
    <row r="8" spans="1:9" x14ac:dyDescent="0.2">
      <c r="C8" s="111" t="s">
        <v>62</v>
      </c>
      <c r="D8" s="235" t="s">
        <v>134</v>
      </c>
      <c r="E8" s="234"/>
      <c r="F8" s="234"/>
      <c r="G8" s="234"/>
      <c r="H8" s="234"/>
    </row>
    <row r="9" spans="1:9" x14ac:dyDescent="0.2">
      <c r="D9" s="107"/>
      <c r="E9" s="108" t="s">
        <v>114</v>
      </c>
      <c r="F9" s="107"/>
      <c r="G9" s="107"/>
      <c r="H9" s="107"/>
    </row>
    <row r="10" spans="1:9" x14ac:dyDescent="0.2">
      <c r="D10" s="105"/>
      <c r="E10" s="105"/>
      <c r="F10" s="105"/>
      <c r="G10" s="105"/>
      <c r="H10" s="105"/>
    </row>
    <row r="11" spans="1:9" x14ac:dyDescent="0.2">
      <c r="C11" s="112" t="s">
        <v>856</v>
      </c>
      <c r="D11" s="113"/>
      <c r="E11" s="105"/>
      <c r="F11" s="105"/>
      <c r="G11" s="105"/>
      <c r="H11" s="105"/>
    </row>
    <row r="12" spans="1:9" x14ac:dyDescent="0.2">
      <c r="D12" s="105"/>
      <c r="E12" s="105"/>
      <c r="F12" s="105"/>
      <c r="G12" s="105"/>
      <c r="H12" s="105"/>
    </row>
    <row r="13" spans="1:9" ht="12.75" customHeight="1" x14ac:dyDescent="0.2">
      <c r="A13" s="232" t="s">
        <v>10</v>
      </c>
      <c r="B13" s="236" t="s">
        <v>115</v>
      </c>
      <c r="C13" s="236" t="s">
        <v>116</v>
      </c>
      <c r="D13" s="237" t="s">
        <v>117</v>
      </c>
      <c r="E13" s="237"/>
      <c r="F13" s="237"/>
      <c r="G13" s="237"/>
      <c r="H13" s="237"/>
      <c r="I13" s="229" t="s">
        <v>118</v>
      </c>
    </row>
    <row r="14" spans="1:9" x14ac:dyDescent="0.2">
      <c r="A14" s="232"/>
      <c r="B14" s="236"/>
      <c r="C14" s="236"/>
      <c r="D14" s="232" t="s">
        <v>119</v>
      </c>
      <c r="E14" s="232" t="s">
        <v>16</v>
      </c>
      <c r="F14" s="232" t="s">
        <v>120</v>
      </c>
      <c r="G14" s="232" t="s">
        <v>18</v>
      </c>
      <c r="H14" s="232" t="s">
        <v>121</v>
      </c>
      <c r="I14" s="230"/>
    </row>
    <row r="15" spans="1:9" x14ac:dyDescent="0.2">
      <c r="A15" s="232"/>
      <c r="B15" s="236"/>
      <c r="C15" s="236"/>
      <c r="D15" s="232"/>
      <c r="E15" s="232"/>
      <c r="F15" s="232"/>
      <c r="G15" s="232"/>
      <c r="H15" s="232"/>
      <c r="I15" s="230"/>
    </row>
    <row r="16" spans="1:9" x14ac:dyDescent="0.2">
      <c r="A16" s="232"/>
      <c r="B16" s="236"/>
      <c r="C16" s="236"/>
      <c r="D16" s="232"/>
      <c r="E16" s="232"/>
      <c r="F16" s="232"/>
      <c r="G16" s="232"/>
      <c r="H16" s="232"/>
      <c r="I16" s="231"/>
    </row>
    <row r="17" spans="1:9" x14ac:dyDescent="0.2">
      <c r="A17" s="114">
        <v>1</v>
      </c>
      <c r="B17" s="115">
        <v>2</v>
      </c>
      <c r="C17" s="115">
        <v>3</v>
      </c>
      <c r="D17" s="116">
        <v>4</v>
      </c>
      <c r="E17" s="116">
        <v>5</v>
      </c>
      <c r="F17" s="116">
        <v>6</v>
      </c>
      <c r="G17" s="116">
        <v>7</v>
      </c>
      <c r="H17" s="116">
        <v>8</v>
      </c>
      <c r="I17" s="117">
        <v>9</v>
      </c>
    </row>
    <row r="18" spans="1:9" ht="12.75" customHeight="1" x14ac:dyDescent="0.2">
      <c r="A18" s="225" t="s">
        <v>122</v>
      </c>
      <c r="B18" s="226"/>
      <c r="C18" s="226"/>
      <c r="D18" s="226"/>
      <c r="E18" s="226"/>
      <c r="F18" s="226"/>
      <c r="G18" s="226"/>
      <c r="H18" s="226"/>
      <c r="I18" s="118"/>
    </row>
    <row r="19" spans="1:9" x14ac:dyDescent="0.2">
      <c r="A19" s="128">
        <v>1</v>
      </c>
      <c r="B19" s="129" t="s">
        <v>67</v>
      </c>
      <c r="C19" s="130" t="s">
        <v>134</v>
      </c>
      <c r="D19" s="131"/>
      <c r="E19" s="132"/>
      <c r="F19" s="132"/>
      <c r="G19" s="120">
        <f>'Смета №12-01'!F73*1000</f>
        <v>4136288.4337499999</v>
      </c>
      <c r="H19" s="120">
        <f t="shared" ref="H19" si="0">SUM(D19:G19)</f>
        <v>4136288.4337499999</v>
      </c>
      <c r="I19" s="119">
        <v>1</v>
      </c>
    </row>
    <row r="20" spans="1:9" x14ac:dyDescent="0.2">
      <c r="A20" s="118"/>
      <c r="B20" s="227" t="s">
        <v>123</v>
      </c>
      <c r="C20" s="228"/>
      <c r="D20" s="120">
        <f>SUM(D19:D19)</f>
        <v>0</v>
      </c>
      <c r="E20" s="120">
        <f>SUM(E19:E19)</f>
        <v>0</v>
      </c>
      <c r="F20" s="120">
        <f>SUM(F19:F19)</f>
        <v>0</v>
      </c>
      <c r="G20" s="120">
        <f>SUM(G19:G19)</f>
        <v>4136288.4337499999</v>
      </c>
      <c r="H20" s="120">
        <f>SUM(H19:H19)</f>
        <v>4136288.4337499999</v>
      </c>
      <c r="I20" s="118"/>
    </row>
    <row r="21" spans="1:9" x14ac:dyDescent="0.2">
      <c r="A21" s="118"/>
      <c r="B21" s="227" t="s">
        <v>124</v>
      </c>
      <c r="C21" s="228"/>
      <c r="D21" s="120">
        <f>D20</f>
        <v>0</v>
      </c>
      <c r="E21" s="120">
        <f t="shared" ref="E21:G21" si="1">E20</f>
        <v>0</v>
      </c>
      <c r="F21" s="120">
        <f t="shared" si="1"/>
        <v>0</v>
      </c>
      <c r="G21" s="120">
        <f t="shared" si="1"/>
        <v>4136288.4337499999</v>
      </c>
      <c r="H21" s="120">
        <f>SUM(D21:G21)</f>
        <v>4136288.4337499999</v>
      </c>
      <c r="I21" s="118"/>
    </row>
    <row r="22" spans="1:9" x14ac:dyDescent="0.2">
      <c r="A22" s="118"/>
      <c r="B22" s="121"/>
      <c r="C22" s="122" t="s">
        <v>125</v>
      </c>
      <c r="D22" s="123"/>
      <c r="E22" s="123"/>
      <c r="F22" s="123"/>
      <c r="G22" s="123"/>
      <c r="H22" s="123">
        <f>SUM(H23:H29)</f>
        <v>0</v>
      </c>
      <c r="I22" s="118"/>
    </row>
    <row r="23" spans="1:9" x14ac:dyDescent="0.2">
      <c r="A23" s="118"/>
      <c r="B23" s="121"/>
      <c r="C23" s="124" t="s">
        <v>126</v>
      </c>
      <c r="D23" s="125"/>
      <c r="E23" s="125"/>
      <c r="F23" s="125"/>
      <c r="G23" s="125"/>
      <c r="H23" s="126">
        <v>0</v>
      </c>
      <c r="I23" s="118"/>
    </row>
    <row r="24" spans="1:9" x14ac:dyDescent="0.2">
      <c r="A24" s="118"/>
      <c r="B24" s="121"/>
      <c r="C24" s="124" t="s">
        <v>127</v>
      </c>
      <c r="D24" s="125"/>
      <c r="E24" s="125"/>
      <c r="F24" s="125"/>
      <c r="G24" s="125"/>
      <c r="H24" s="126">
        <v>0</v>
      </c>
      <c r="I24" s="118"/>
    </row>
    <row r="25" spans="1:9" x14ac:dyDescent="0.2">
      <c r="A25" s="118"/>
      <c r="B25" s="121"/>
      <c r="C25" s="124" t="s">
        <v>128</v>
      </c>
      <c r="D25" s="125"/>
      <c r="E25" s="125"/>
      <c r="F25" s="125"/>
      <c r="G25" s="125"/>
      <c r="H25" s="126">
        <v>0</v>
      </c>
      <c r="I25" s="118"/>
    </row>
    <row r="26" spans="1:9" x14ac:dyDescent="0.2">
      <c r="A26" s="118"/>
      <c r="B26" s="121"/>
      <c r="C26" s="124" t="s">
        <v>129</v>
      </c>
      <c r="D26" s="125"/>
      <c r="E26" s="125"/>
      <c r="F26" s="125"/>
      <c r="G26" s="125"/>
      <c r="H26" s="126">
        <v>0</v>
      </c>
      <c r="I26" s="118"/>
    </row>
    <row r="27" spans="1:9" x14ac:dyDescent="0.2">
      <c r="A27" s="118"/>
      <c r="B27" s="121"/>
      <c r="C27" s="124" t="s">
        <v>130</v>
      </c>
      <c r="D27" s="125"/>
      <c r="E27" s="125"/>
      <c r="F27" s="125"/>
      <c r="G27" s="125"/>
      <c r="H27" s="126">
        <v>0</v>
      </c>
      <c r="I27" s="118"/>
    </row>
    <row r="28" spans="1:9" x14ac:dyDescent="0.2">
      <c r="A28" s="118"/>
      <c r="B28" s="121"/>
      <c r="C28" s="124" t="s">
        <v>131</v>
      </c>
      <c r="D28" s="125"/>
      <c r="E28" s="125"/>
      <c r="F28" s="125"/>
      <c r="G28" s="125"/>
      <c r="H28" s="126">
        <v>0</v>
      </c>
      <c r="I28" s="118"/>
    </row>
    <row r="29" spans="1:9" x14ac:dyDescent="0.2">
      <c r="A29" s="118"/>
      <c r="B29" s="121"/>
      <c r="C29" s="124" t="s">
        <v>132</v>
      </c>
      <c r="D29" s="125"/>
      <c r="E29" s="125"/>
      <c r="F29" s="125"/>
      <c r="G29" s="125"/>
      <c r="H29" s="126">
        <v>0</v>
      </c>
      <c r="I29" s="118"/>
    </row>
  </sheetData>
  <mergeCells count="15">
    <mergeCell ref="B2:H2"/>
    <mergeCell ref="D8:H8"/>
    <mergeCell ref="A13:A16"/>
    <mergeCell ref="B13:B16"/>
    <mergeCell ref="C13:C16"/>
    <mergeCell ref="D13:H13"/>
    <mergeCell ref="A18:H18"/>
    <mergeCell ref="B20:C20"/>
    <mergeCell ref="B21:C21"/>
    <mergeCell ref="I13:I16"/>
    <mergeCell ref="D14:D16"/>
    <mergeCell ref="E14:E16"/>
    <mergeCell ref="F14:F16"/>
    <mergeCell ref="G14:G16"/>
    <mergeCell ref="H14:H1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L14" sqref="L14"/>
    </sheetView>
  </sheetViews>
  <sheetFormatPr defaultRowHeight="12.75" x14ac:dyDescent="0.2"/>
  <cols>
    <col min="1" max="1" width="5" style="103" customWidth="1"/>
    <col min="2" max="2" width="10.85546875" style="104" customWidth="1"/>
    <col min="3" max="3" width="37.28515625" style="104" customWidth="1"/>
    <col min="4" max="4" width="14.28515625" style="127" customWidth="1"/>
    <col min="5" max="5" width="15.5703125" style="127" customWidth="1"/>
    <col min="6" max="6" width="16.7109375" style="127" customWidth="1"/>
    <col min="7" max="7" width="14.5703125" style="127" customWidth="1"/>
    <col min="8" max="8" width="15" style="127" customWidth="1"/>
    <col min="9" max="254" width="9.140625" style="103"/>
    <col min="255" max="255" width="5" style="103" customWidth="1"/>
    <col min="256" max="256" width="10.85546875" style="103" customWidth="1"/>
    <col min="257" max="257" width="37.28515625" style="103" customWidth="1"/>
    <col min="258" max="258" width="14.28515625" style="103" customWidth="1"/>
    <col min="259" max="259" width="12.5703125" style="103" customWidth="1"/>
    <col min="260" max="260" width="11.7109375" style="103" customWidth="1"/>
    <col min="261" max="261" width="11.140625" style="103" customWidth="1"/>
    <col min="262" max="262" width="15" style="103" customWidth="1"/>
    <col min="263" max="263" width="13.42578125" style="103" customWidth="1"/>
    <col min="264" max="264" width="11.28515625" style="103" customWidth="1"/>
    <col min="265" max="510" width="9.140625" style="103"/>
    <col min="511" max="511" width="5" style="103" customWidth="1"/>
    <col min="512" max="512" width="10.85546875" style="103" customWidth="1"/>
    <col min="513" max="513" width="37.28515625" style="103" customWidth="1"/>
    <col min="514" max="514" width="14.28515625" style="103" customWidth="1"/>
    <col min="515" max="515" width="12.5703125" style="103" customWidth="1"/>
    <col min="516" max="516" width="11.7109375" style="103" customWidth="1"/>
    <col min="517" max="517" width="11.140625" style="103" customWidth="1"/>
    <col min="518" max="518" width="15" style="103" customWidth="1"/>
    <col min="519" max="519" width="13.42578125" style="103" customWidth="1"/>
    <col min="520" max="520" width="11.28515625" style="103" customWidth="1"/>
    <col min="521" max="766" width="9.140625" style="103"/>
    <col min="767" max="767" width="5" style="103" customWidth="1"/>
    <col min="768" max="768" width="10.85546875" style="103" customWidth="1"/>
    <col min="769" max="769" width="37.28515625" style="103" customWidth="1"/>
    <col min="770" max="770" width="14.28515625" style="103" customWidth="1"/>
    <col min="771" max="771" width="12.5703125" style="103" customWidth="1"/>
    <col min="772" max="772" width="11.7109375" style="103" customWidth="1"/>
    <col min="773" max="773" width="11.140625" style="103" customWidth="1"/>
    <col min="774" max="774" width="15" style="103" customWidth="1"/>
    <col min="775" max="775" width="13.42578125" style="103" customWidth="1"/>
    <col min="776" max="776" width="11.28515625" style="103" customWidth="1"/>
    <col min="777" max="1022" width="9.140625" style="103"/>
    <col min="1023" max="1023" width="5" style="103" customWidth="1"/>
    <col min="1024" max="1024" width="10.85546875" style="103" customWidth="1"/>
    <col min="1025" max="1025" width="37.28515625" style="103" customWidth="1"/>
    <col min="1026" max="1026" width="14.28515625" style="103" customWidth="1"/>
    <col min="1027" max="1027" width="12.5703125" style="103" customWidth="1"/>
    <col min="1028" max="1028" width="11.7109375" style="103" customWidth="1"/>
    <col min="1029" max="1029" width="11.140625" style="103" customWidth="1"/>
    <col min="1030" max="1030" width="15" style="103" customWidth="1"/>
    <col min="1031" max="1031" width="13.42578125" style="103" customWidth="1"/>
    <col min="1032" max="1032" width="11.28515625" style="103" customWidth="1"/>
    <col min="1033" max="1278" width="9.140625" style="103"/>
    <col min="1279" max="1279" width="5" style="103" customWidth="1"/>
    <col min="1280" max="1280" width="10.85546875" style="103" customWidth="1"/>
    <col min="1281" max="1281" width="37.28515625" style="103" customWidth="1"/>
    <col min="1282" max="1282" width="14.28515625" style="103" customWidth="1"/>
    <col min="1283" max="1283" width="12.5703125" style="103" customWidth="1"/>
    <col min="1284" max="1284" width="11.7109375" style="103" customWidth="1"/>
    <col min="1285" max="1285" width="11.140625" style="103" customWidth="1"/>
    <col min="1286" max="1286" width="15" style="103" customWidth="1"/>
    <col min="1287" max="1287" width="13.42578125" style="103" customWidth="1"/>
    <col min="1288" max="1288" width="11.28515625" style="103" customWidth="1"/>
    <col min="1289" max="1534" width="9.140625" style="103"/>
    <col min="1535" max="1535" width="5" style="103" customWidth="1"/>
    <col min="1536" max="1536" width="10.85546875" style="103" customWidth="1"/>
    <col min="1537" max="1537" width="37.28515625" style="103" customWidth="1"/>
    <col min="1538" max="1538" width="14.28515625" style="103" customWidth="1"/>
    <col min="1539" max="1539" width="12.5703125" style="103" customWidth="1"/>
    <col min="1540" max="1540" width="11.7109375" style="103" customWidth="1"/>
    <col min="1541" max="1541" width="11.140625" style="103" customWidth="1"/>
    <col min="1542" max="1542" width="15" style="103" customWidth="1"/>
    <col min="1543" max="1543" width="13.42578125" style="103" customWidth="1"/>
    <col min="1544" max="1544" width="11.28515625" style="103" customWidth="1"/>
    <col min="1545" max="1790" width="9.140625" style="103"/>
    <col min="1791" max="1791" width="5" style="103" customWidth="1"/>
    <col min="1792" max="1792" width="10.85546875" style="103" customWidth="1"/>
    <col min="1793" max="1793" width="37.28515625" style="103" customWidth="1"/>
    <col min="1794" max="1794" width="14.28515625" style="103" customWidth="1"/>
    <col min="1795" max="1795" width="12.5703125" style="103" customWidth="1"/>
    <col min="1796" max="1796" width="11.7109375" style="103" customWidth="1"/>
    <col min="1797" max="1797" width="11.140625" style="103" customWidth="1"/>
    <col min="1798" max="1798" width="15" style="103" customWidth="1"/>
    <col min="1799" max="1799" width="13.42578125" style="103" customWidth="1"/>
    <col min="1800" max="1800" width="11.28515625" style="103" customWidth="1"/>
    <col min="1801" max="2046" width="9.140625" style="103"/>
    <col min="2047" max="2047" width="5" style="103" customWidth="1"/>
    <col min="2048" max="2048" width="10.85546875" style="103" customWidth="1"/>
    <col min="2049" max="2049" width="37.28515625" style="103" customWidth="1"/>
    <col min="2050" max="2050" width="14.28515625" style="103" customWidth="1"/>
    <col min="2051" max="2051" width="12.5703125" style="103" customWidth="1"/>
    <col min="2052" max="2052" width="11.7109375" style="103" customWidth="1"/>
    <col min="2053" max="2053" width="11.140625" style="103" customWidth="1"/>
    <col min="2054" max="2054" width="15" style="103" customWidth="1"/>
    <col min="2055" max="2055" width="13.42578125" style="103" customWidth="1"/>
    <col min="2056" max="2056" width="11.28515625" style="103" customWidth="1"/>
    <col min="2057" max="2302" width="9.140625" style="103"/>
    <col min="2303" max="2303" width="5" style="103" customWidth="1"/>
    <col min="2304" max="2304" width="10.85546875" style="103" customWidth="1"/>
    <col min="2305" max="2305" width="37.28515625" style="103" customWidth="1"/>
    <col min="2306" max="2306" width="14.28515625" style="103" customWidth="1"/>
    <col min="2307" max="2307" width="12.5703125" style="103" customWidth="1"/>
    <col min="2308" max="2308" width="11.7109375" style="103" customWidth="1"/>
    <col min="2309" max="2309" width="11.140625" style="103" customWidth="1"/>
    <col min="2310" max="2310" width="15" style="103" customWidth="1"/>
    <col min="2311" max="2311" width="13.42578125" style="103" customWidth="1"/>
    <col min="2312" max="2312" width="11.28515625" style="103" customWidth="1"/>
    <col min="2313" max="2558" width="9.140625" style="103"/>
    <col min="2559" max="2559" width="5" style="103" customWidth="1"/>
    <col min="2560" max="2560" width="10.85546875" style="103" customWidth="1"/>
    <col min="2561" max="2561" width="37.28515625" style="103" customWidth="1"/>
    <col min="2562" max="2562" width="14.28515625" style="103" customWidth="1"/>
    <col min="2563" max="2563" width="12.5703125" style="103" customWidth="1"/>
    <col min="2564" max="2564" width="11.7109375" style="103" customWidth="1"/>
    <col min="2565" max="2565" width="11.140625" style="103" customWidth="1"/>
    <col min="2566" max="2566" width="15" style="103" customWidth="1"/>
    <col min="2567" max="2567" width="13.42578125" style="103" customWidth="1"/>
    <col min="2568" max="2568" width="11.28515625" style="103" customWidth="1"/>
    <col min="2569" max="2814" width="9.140625" style="103"/>
    <col min="2815" max="2815" width="5" style="103" customWidth="1"/>
    <col min="2816" max="2816" width="10.85546875" style="103" customWidth="1"/>
    <col min="2817" max="2817" width="37.28515625" style="103" customWidth="1"/>
    <col min="2818" max="2818" width="14.28515625" style="103" customWidth="1"/>
    <col min="2819" max="2819" width="12.5703125" style="103" customWidth="1"/>
    <col min="2820" max="2820" width="11.7109375" style="103" customWidth="1"/>
    <col min="2821" max="2821" width="11.140625" style="103" customWidth="1"/>
    <col min="2822" max="2822" width="15" style="103" customWidth="1"/>
    <col min="2823" max="2823" width="13.42578125" style="103" customWidth="1"/>
    <col min="2824" max="2824" width="11.28515625" style="103" customWidth="1"/>
    <col min="2825" max="3070" width="9.140625" style="103"/>
    <col min="3071" max="3071" width="5" style="103" customWidth="1"/>
    <col min="3072" max="3072" width="10.85546875" style="103" customWidth="1"/>
    <col min="3073" max="3073" width="37.28515625" style="103" customWidth="1"/>
    <col min="3074" max="3074" width="14.28515625" style="103" customWidth="1"/>
    <col min="3075" max="3075" width="12.5703125" style="103" customWidth="1"/>
    <col min="3076" max="3076" width="11.7109375" style="103" customWidth="1"/>
    <col min="3077" max="3077" width="11.140625" style="103" customWidth="1"/>
    <col min="3078" max="3078" width="15" style="103" customWidth="1"/>
    <col min="3079" max="3079" width="13.42578125" style="103" customWidth="1"/>
    <col min="3080" max="3080" width="11.28515625" style="103" customWidth="1"/>
    <col min="3081" max="3326" width="9.140625" style="103"/>
    <col min="3327" max="3327" width="5" style="103" customWidth="1"/>
    <col min="3328" max="3328" width="10.85546875" style="103" customWidth="1"/>
    <col min="3329" max="3329" width="37.28515625" style="103" customWidth="1"/>
    <col min="3330" max="3330" width="14.28515625" style="103" customWidth="1"/>
    <col min="3331" max="3331" width="12.5703125" style="103" customWidth="1"/>
    <col min="3332" max="3332" width="11.7109375" style="103" customWidth="1"/>
    <col min="3333" max="3333" width="11.140625" style="103" customWidth="1"/>
    <col min="3334" max="3334" width="15" style="103" customWidth="1"/>
    <col min="3335" max="3335" width="13.42578125" style="103" customWidth="1"/>
    <col min="3336" max="3336" width="11.28515625" style="103" customWidth="1"/>
    <col min="3337" max="3582" width="9.140625" style="103"/>
    <col min="3583" max="3583" width="5" style="103" customWidth="1"/>
    <col min="3584" max="3584" width="10.85546875" style="103" customWidth="1"/>
    <col min="3585" max="3585" width="37.28515625" style="103" customWidth="1"/>
    <col min="3586" max="3586" width="14.28515625" style="103" customWidth="1"/>
    <col min="3587" max="3587" width="12.5703125" style="103" customWidth="1"/>
    <col min="3588" max="3588" width="11.7109375" style="103" customWidth="1"/>
    <col min="3589" max="3589" width="11.140625" style="103" customWidth="1"/>
    <col min="3590" max="3590" width="15" style="103" customWidth="1"/>
    <col min="3591" max="3591" width="13.42578125" style="103" customWidth="1"/>
    <col min="3592" max="3592" width="11.28515625" style="103" customWidth="1"/>
    <col min="3593" max="3838" width="9.140625" style="103"/>
    <col min="3839" max="3839" width="5" style="103" customWidth="1"/>
    <col min="3840" max="3840" width="10.85546875" style="103" customWidth="1"/>
    <col min="3841" max="3841" width="37.28515625" style="103" customWidth="1"/>
    <col min="3842" max="3842" width="14.28515625" style="103" customWidth="1"/>
    <col min="3843" max="3843" width="12.5703125" style="103" customWidth="1"/>
    <col min="3844" max="3844" width="11.7109375" style="103" customWidth="1"/>
    <col min="3845" max="3845" width="11.140625" style="103" customWidth="1"/>
    <col min="3846" max="3846" width="15" style="103" customWidth="1"/>
    <col min="3847" max="3847" width="13.42578125" style="103" customWidth="1"/>
    <col min="3848" max="3848" width="11.28515625" style="103" customWidth="1"/>
    <col min="3849" max="4094" width="9.140625" style="103"/>
    <col min="4095" max="4095" width="5" style="103" customWidth="1"/>
    <col min="4096" max="4096" width="10.85546875" style="103" customWidth="1"/>
    <col min="4097" max="4097" width="37.28515625" style="103" customWidth="1"/>
    <col min="4098" max="4098" width="14.28515625" style="103" customWidth="1"/>
    <col min="4099" max="4099" width="12.5703125" style="103" customWidth="1"/>
    <col min="4100" max="4100" width="11.7109375" style="103" customWidth="1"/>
    <col min="4101" max="4101" width="11.140625" style="103" customWidth="1"/>
    <col min="4102" max="4102" width="15" style="103" customWidth="1"/>
    <col min="4103" max="4103" width="13.42578125" style="103" customWidth="1"/>
    <col min="4104" max="4104" width="11.28515625" style="103" customWidth="1"/>
    <col min="4105" max="4350" width="9.140625" style="103"/>
    <col min="4351" max="4351" width="5" style="103" customWidth="1"/>
    <col min="4352" max="4352" width="10.85546875" style="103" customWidth="1"/>
    <col min="4353" max="4353" width="37.28515625" style="103" customWidth="1"/>
    <col min="4354" max="4354" width="14.28515625" style="103" customWidth="1"/>
    <col min="4355" max="4355" width="12.5703125" style="103" customWidth="1"/>
    <col min="4356" max="4356" width="11.7109375" style="103" customWidth="1"/>
    <col min="4357" max="4357" width="11.140625" style="103" customWidth="1"/>
    <col min="4358" max="4358" width="15" style="103" customWidth="1"/>
    <col min="4359" max="4359" width="13.42578125" style="103" customWidth="1"/>
    <col min="4360" max="4360" width="11.28515625" style="103" customWidth="1"/>
    <col min="4361" max="4606" width="9.140625" style="103"/>
    <col min="4607" max="4607" width="5" style="103" customWidth="1"/>
    <col min="4608" max="4608" width="10.85546875" style="103" customWidth="1"/>
    <col min="4609" max="4609" width="37.28515625" style="103" customWidth="1"/>
    <col min="4610" max="4610" width="14.28515625" style="103" customWidth="1"/>
    <col min="4611" max="4611" width="12.5703125" style="103" customWidth="1"/>
    <col min="4612" max="4612" width="11.7109375" style="103" customWidth="1"/>
    <col min="4613" max="4613" width="11.140625" style="103" customWidth="1"/>
    <col min="4614" max="4614" width="15" style="103" customWidth="1"/>
    <col min="4615" max="4615" width="13.42578125" style="103" customWidth="1"/>
    <col min="4616" max="4616" width="11.28515625" style="103" customWidth="1"/>
    <col min="4617" max="4862" width="9.140625" style="103"/>
    <col min="4863" max="4863" width="5" style="103" customWidth="1"/>
    <col min="4864" max="4864" width="10.85546875" style="103" customWidth="1"/>
    <col min="4865" max="4865" width="37.28515625" style="103" customWidth="1"/>
    <col min="4866" max="4866" width="14.28515625" style="103" customWidth="1"/>
    <col min="4867" max="4867" width="12.5703125" style="103" customWidth="1"/>
    <col min="4868" max="4868" width="11.7109375" style="103" customWidth="1"/>
    <col min="4869" max="4869" width="11.140625" style="103" customWidth="1"/>
    <col min="4870" max="4870" width="15" style="103" customWidth="1"/>
    <col min="4871" max="4871" width="13.42578125" style="103" customWidth="1"/>
    <col min="4872" max="4872" width="11.28515625" style="103" customWidth="1"/>
    <col min="4873" max="5118" width="9.140625" style="103"/>
    <col min="5119" max="5119" width="5" style="103" customWidth="1"/>
    <col min="5120" max="5120" width="10.85546875" style="103" customWidth="1"/>
    <col min="5121" max="5121" width="37.28515625" style="103" customWidth="1"/>
    <col min="5122" max="5122" width="14.28515625" style="103" customWidth="1"/>
    <col min="5123" max="5123" width="12.5703125" style="103" customWidth="1"/>
    <col min="5124" max="5124" width="11.7109375" style="103" customWidth="1"/>
    <col min="5125" max="5125" width="11.140625" style="103" customWidth="1"/>
    <col min="5126" max="5126" width="15" style="103" customWidth="1"/>
    <col min="5127" max="5127" width="13.42578125" style="103" customWidth="1"/>
    <col min="5128" max="5128" width="11.28515625" style="103" customWidth="1"/>
    <col min="5129" max="5374" width="9.140625" style="103"/>
    <col min="5375" max="5375" width="5" style="103" customWidth="1"/>
    <col min="5376" max="5376" width="10.85546875" style="103" customWidth="1"/>
    <col min="5377" max="5377" width="37.28515625" style="103" customWidth="1"/>
    <col min="5378" max="5378" width="14.28515625" style="103" customWidth="1"/>
    <col min="5379" max="5379" width="12.5703125" style="103" customWidth="1"/>
    <col min="5380" max="5380" width="11.7109375" style="103" customWidth="1"/>
    <col min="5381" max="5381" width="11.140625" style="103" customWidth="1"/>
    <col min="5382" max="5382" width="15" style="103" customWidth="1"/>
    <col min="5383" max="5383" width="13.42578125" style="103" customWidth="1"/>
    <col min="5384" max="5384" width="11.28515625" style="103" customWidth="1"/>
    <col min="5385" max="5630" width="9.140625" style="103"/>
    <col min="5631" max="5631" width="5" style="103" customWidth="1"/>
    <col min="5632" max="5632" width="10.85546875" style="103" customWidth="1"/>
    <col min="5633" max="5633" width="37.28515625" style="103" customWidth="1"/>
    <col min="5634" max="5634" width="14.28515625" style="103" customWidth="1"/>
    <col min="5635" max="5635" width="12.5703125" style="103" customWidth="1"/>
    <col min="5636" max="5636" width="11.7109375" style="103" customWidth="1"/>
    <col min="5637" max="5637" width="11.140625" style="103" customWidth="1"/>
    <col min="5638" max="5638" width="15" style="103" customWidth="1"/>
    <col min="5639" max="5639" width="13.42578125" style="103" customWidth="1"/>
    <col min="5640" max="5640" width="11.28515625" style="103" customWidth="1"/>
    <col min="5641" max="5886" width="9.140625" style="103"/>
    <col min="5887" max="5887" width="5" style="103" customWidth="1"/>
    <col min="5888" max="5888" width="10.85546875" style="103" customWidth="1"/>
    <col min="5889" max="5889" width="37.28515625" style="103" customWidth="1"/>
    <col min="5890" max="5890" width="14.28515625" style="103" customWidth="1"/>
    <col min="5891" max="5891" width="12.5703125" style="103" customWidth="1"/>
    <col min="5892" max="5892" width="11.7109375" style="103" customWidth="1"/>
    <col min="5893" max="5893" width="11.140625" style="103" customWidth="1"/>
    <col min="5894" max="5894" width="15" style="103" customWidth="1"/>
    <col min="5895" max="5895" width="13.42578125" style="103" customWidth="1"/>
    <col min="5896" max="5896" width="11.28515625" style="103" customWidth="1"/>
    <col min="5897" max="6142" width="9.140625" style="103"/>
    <col min="6143" max="6143" width="5" style="103" customWidth="1"/>
    <col min="6144" max="6144" width="10.85546875" style="103" customWidth="1"/>
    <col min="6145" max="6145" width="37.28515625" style="103" customWidth="1"/>
    <col min="6146" max="6146" width="14.28515625" style="103" customWidth="1"/>
    <col min="6147" max="6147" width="12.5703125" style="103" customWidth="1"/>
    <col min="6148" max="6148" width="11.7109375" style="103" customWidth="1"/>
    <col min="6149" max="6149" width="11.140625" style="103" customWidth="1"/>
    <col min="6150" max="6150" width="15" style="103" customWidth="1"/>
    <col min="6151" max="6151" width="13.42578125" style="103" customWidth="1"/>
    <col min="6152" max="6152" width="11.28515625" style="103" customWidth="1"/>
    <col min="6153" max="6398" width="9.140625" style="103"/>
    <col min="6399" max="6399" width="5" style="103" customWidth="1"/>
    <col min="6400" max="6400" width="10.85546875" style="103" customWidth="1"/>
    <col min="6401" max="6401" width="37.28515625" style="103" customWidth="1"/>
    <col min="6402" max="6402" width="14.28515625" style="103" customWidth="1"/>
    <col min="6403" max="6403" width="12.5703125" style="103" customWidth="1"/>
    <col min="6404" max="6404" width="11.7109375" style="103" customWidth="1"/>
    <col min="6405" max="6405" width="11.140625" style="103" customWidth="1"/>
    <col min="6406" max="6406" width="15" style="103" customWidth="1"/>
    <col min="6407" max="6407" width="13.42578125" style="103" customWidth="1"/>
    <col min="6408" max="6408" width="11.28515625" style="103" customWidth="1"/>
    <col min="6409" max="6654" width="9.140625" style="103"/>
    <col min="6655" max="6655" width="5" style="103" customWidth="1"/>
    <col min="6656" max="6656" width="10.85546875" style="103" customWidth="1"/>
    <col min="6657" max="6657" width="37.28515625" style="103" customWidth="1"/>
    <col min="6658" max="6658" width="14.28515625" style="103" customWidth="1"/>
    <col min="6659" max="6659" width="12.5703125" style="103" customWidth="1"/>
    <col min="6660" max="6660" width="11.7109375" style="103" customWidth="1"/>
    <col min="6661" max="6661" width="11.140625" style="103" customWidth="1"/>
    <col min="6662" max="6662" width="15" style="103" customWidth="1"/>
    <col min="6663" max="6663" width="13.42578125" style="103" customWidth="1"/>
    <col min="6664" max="6664" width="11.28515625" style="103" customWidth="1"/>
    <col min="6665" max="6910" width="9.140625" style="103"/>
    <col min="6911" max="6911" width="5" style="103" customWidth="1"/>
    <col min="6912" max="6912" width="10.85546875" style="103" customWidth="1"/>
    <col min="6913" max="6913" width="37.28515625" style="103" customWidth="1"/>
    <col min="6914" max="6914" width="14.28515625" style="103" customWidth="1"/>
    <col min="6915" max="6915" width="12.5703125" style="103" customWidth="1"/>
    <col min="6916" max="6916" width="11.7109375" style="103" customWidth="1"/>
    <col min="6917" max="6917" width="11.140625" style="103" customWidth="1"/>
    <col min="6918" max="6918" width="15" style="103" customWidth="1"/>
    <col min="6919" max="6919" width="13.42578125" style="103" customWidth="1"/>
    <col min="6920" max="6920" width="11.28515625" style="103" customWidth="1"/>
    <col min="6921" max="7166" width="9.140625" style="103"/>
    <col min="7167" max="7167" width="5" style="103" customWidth="1"/>
    <col min="7168" max="7168" width="10.85546875" style="103" customWidth="1"/>
    <col min="7169" max="7169" width="37.28515625" style="103" customWidth="1"/>
    <col min="7170" max="7170" width="14.28515625" style="103" customWidth="1"/>
    <col min="7171" max="7171" width="12.5703125" style="103" customWidth="1"/>
    <col min="7172" max="7172" width="11.7109375" style="103" customWidth="1"/>
    <col min="7173" max="7173" width="11.140625" style="103" customWidth="1"/>
    <col min="7174" max="7174" width="15" style="103" customWidth="1"/>
    <col min="7175" max="7175" width="13.42578125" style="103" customWidth="1"/>
    <col min="7176" max="7176" width="11.28515625" style="103" customWidth="1"/>
    <col min="7177" max="7422" width="9.140625" style="103"/>
    <col min="7423" max="7423" width="5" style="103" customWidth="1"/>
    <col min="7424" max="7424" width="10.85546875" style="103" customWidth="1"/>
    <col min="7425" max="7425" width="37.28515625" style="103" customWidth="1"/>
    <col min="7426" max="7426" width="14.28515625" style="103" customWidth="1"/>
    <col min="7427" max="7427" width="12.5703125" style="103" customWidth="1"/>
    <col min="7428" max="7428" width="11.7109375" style="103" customWidth="1"/>
    <col min="7429" max="7429" width="11.140625" style="103" customWidth="1"/>
    <col min="7430" max="7430" width="15" style="103" customWidth="1"/>
    <col min="7431" max="7431" width="13.42578125" style="103" customWidth="1"/>
    <col min="7432" max="7432" width="11.28515625" style="103" customWidth="1"/>
    <col min="7433" max="7678" width="9.140625" style="103"/>
    <col min="7679" max="7679" width="5" style="103" customWidth="1"/>
    <col min="7680" max="7680" width="10.85546875" style="103" customWidth="1"/>
    <col min="7681" max="7681" width="37.28515625" style="103" customWidth="1"/>
    <col min="7682" max="7682" width="14.28515625" style="103" customWidth="1"/>
    <col min="7683" max="7683" width="12.5703125" style="103" customWidth="1"/>
    <col min="7684" max="7684" width="11.7109375" style="103" customWidth="1"/>
    <col min="7685" max="7685" width="11.140625" style="103" customWidth="1"/>
    <col min="7686" max="7686" width="15" style="103" customWidth="1"/>
    <col min="7687" max="7687" width="13.42578125" style="103" customWidth="1"/>
    <col min="7688" max="7688" width="11.28515625" style="103" customWidth="1"/>
    <col min="7689" max="7934" width="9.140625" style="103"/>
    <col min="7935" max="7935" width="5" style="103" customWidth="1"/>
    <col min="7936" max="7936" width="10.85546875" style="103" customWidth="1"/>
    <col min="7937" max="7937" width="37.28515625" style="103" customWidth="1"/>
    <col min="7938" max="7938" width="14.28515625" style="103" customWidth="1"/>
    <col min="7939" max="7939" width="12.5703125" style="103" customWidth="1"/>
    <col min="7940" max="7940" width="11.7109375" style="103" customWidth="1"/>
    <col min="7941" max="7941" width="11.140625" style="103" customWidth="1"/>
    <col min="7942" max="7942" width="15" style="103" customWidth="1"/>
    <col min="7943" max="7943" width="13.42578125" style="103" customWidth="1"/>
    <col min="7944" max="7944" width="11.28515625" style="103" customWidth="1"/>
    <col min="7945" max="8190" width="9.140625" style="103"/>
    <col min="8191" max="8191" width="5" style="103" customWidth="1"/>
    <col min="8192" max="8192" width="10.85546875" style="103" customWidth="1"/>
    <col min="8193" max="8193" width="37.28515625" style="103" customWidth="1"/>
    <col min="8194" max="8194" width="14.28515625" style="103" customWidth="1"/>
    <col min="8195" max="8195" width="12.5703125" style="103" customWidth="1"/>
    <col min="8196" max="8196" width="11.7109375" style="103" customWidth="1"/>
    <col min="8197" max="8197" width="11.140625" style="103" customWidth="1"/>
    <col min="8198" max="8198" width="15" style="103" customWidth="1"/>
    <col min="8199" max="8199" width="13.42578125" style="103" customWidth="1"/>
    <col min="8200" max="8200" width="11.28515625" style="103" customWidth="1"/>
    <col min="8201" max="8446" width="9.140625" style="103"/>
    <col min="8447" max="8447" width="5" style="103" customWidth="1"/>
    <col min="8448" max="8448" width="10.85546875" style="103" customWidth="1"/>
    <col min="8449" max="8449" width="37.28515625" style="103" customWidth="1"/>
    <col min="8450" max="8450" width="14.28515625" style="103" customWidth="1"/>
    <col min="8451" max="8451" width="12.5703125" style="103" customWidth="1"/>
    <col min="8452" max="8452" width="11.7109375" style="103" customWidth="1"/>
    <col min="8453" max="8453" width="11.140625" style="103" customWidth="1"/>
    <col min="8454" max="8454" width="15" style="103" customWidth="1"/>
    <col min="8455" max="8455" width="13.42578125" style="103" customWidth="1"/>
    <col min="8456" max="8456" width="11.28515625" style="103" customWidth="1"/>
    <col min="8457" max="8702" width="9.140625" style="103"/>
    <col min="8703" max="8703" width="5" style="103" customWidth="1"/>
    <col min="8704" max="8704" width="10.85546875" style="103" customWidth="1"/>
    <col min="8705" max="8705" width="37.28515625" style="103" customWidth="1"/>
    <col min="8706" max="8706" width="14.28515625" style="103" customWidth="1"/>
    <col min="8707" max="8707" width="12.5703125" style="103" customWidth="1"/>
    <col min="8708" max="8708" width="11.7109375" style="103" customWidth="1"/>
    <col min="8709" max="8709" width="11.140625" style="103" customWidth="1"/>
    <col min="8710" max="8710" width="15" style="103" customWidth="1"/>
    <col min="8711" max="8711" width="13.42578125" style="103" customWidth="1"/>
    <col min="8712" max="8712" width="11.28515625" style="103" customWidth="1"/>
    <col min="8713" max="8958" width="9.140625" style="103"/>
    <col min="8959" max="8959" width="5" style="103" customWidth="1"/>
    <col min="8960" max="8960" width="10.85546875" style="103" customWidth="1"/>
    <col min="8961" max="8961" width="37.28515625" style="103" customWidth="1"/>
    <col min="8962" max="8962" width="14.28515625" style="103" customWidth="1"/>
    <col min="8963" max="8963" width="12.5703125" style="103" customWidth="1"/>
    <col min="8964" max="8964" width="11.7109375" style="103" customWidth="1"/>
    <col min="8965" max="8965" width="11.140625" style="103" customWidth="1"/>
    <col min="8966" max="8966" width="15" style="103" customWidth="1"/>
    <col min="8967" max="8967" width="13.42578125" style="103" customWidth="1"/>
    <col min="8968" max="8968" width="11.28515625" style="103" customWidth="1"/>
    <col min="8969" max="9214" width="9.140625" style="103"/>
    <col min="9215" max="9215" width="5" style="103" customWidth="1"/>
    <col min="9216" max="9216" width="10.85546875" style="103" customWidth="1"/>
    <col min="9217" max="9217" width="37.28515625" style="103" customWidth="1"/>
    <col min="9218" max="9218" width="14.28515625" style="103" customWidth="1"/>
    <col min="9219" max="9219" width="12.5703125" style="103" customWidth="1"/>
    <col min="9220" max="9220" width="11.7109375" style="103" customWidth="1"/>
    <col min="9221" max="9221" width="11.140625" style="103" customWidth="1"/>
    <col min="9222" max="9222" width="15" style="103" customWidth="1"/>
    <col min="9223" max="9223" width="13.42578125" style="103" customWidth="1"/>
    <col min="9224" max="9224" width="11.28515625" style="103" customWidth="1"/>
    <col min="9225" max="9470" width="9.140625" style="103"/>
    <col min="9471" max="9471" width="5" style="103" customWidth="1"/>
    <col min="9472" max="9472" width="10.85546875" style="103" customWidth="1"/>
    <col min="9473" max="9473" width="37.28515625" style="103" customWidth="1"/>
    <col min="9474" max="9474" width="14.28515625" style="103" customWidth="1"/>
    <col min="9475" max="9475" width="12.5703125" style="103" customWidth="1"/>
    <col min="9476" max="9476" width="11.7109375" style="103" customWidth="1"/>
    <col min="9477" max="9477" width="11.140625" style="103" customWidth="1"/>
    <col min="9478" max="9478" width="15" style="103" customWidth="1"/>
    <col min="9479" max="9479" width="13.42578125" style="103" customWidth="1"/>
    <col min="9480" max="9480" width="11.28515625" style="103" customWidth="1"/>
    <col min="9481" max="9726" width="9.140625" style="103"/>
    <col min="9727" max="9727" width="5" style="103" customWidth="1"/>
    <col min="9728" max="9728" width="10.85546875" style="103" customWidth="1"/>
    <col min="9729" max="9729" width="37.28515625" style="103" customWidth="1"/>
    <col min="9730" max="9730" width="14.28515625" style="103" customWidth="1"/>
    <col min="9731" max="9731" width="12.5703125" style="103" customWidth="1"/>
    <col min="9732" max="9732" width="11.7109375" style="103" customWidth="1"/>
    <col min="9733" max="9733" width="11.140625" style="103" customWidth="1"/>
    <col min="9734" max="9734" width="15" style="103" customWidth="1"/>
    <col min="9735" max="9735" width="13.42578125" style="103" customWidth="1"/>
    <col min="9736" max="9736" width="11.28515625" style="103" customWidth="1"/>
    <col min="9737" max="9982" width="9.140625" style="103"/>
    <col min="9983" max="9983" width="5" style="103" customWidth="1"/>
    <col min="9984" max="9984" width="10.85546875" style="103" customWidth="1"/>
    <col min="9985" max="9985" width="37.28515625" style="103" customWidth="1"/>
    <col min="9986" max="9986" width="14.28515625" style="103" customWidth="1"/>
    <col min="9987" max="9987" width="12.5703125" style="103" customWidth="1"/>
    <col min="9988" max="9988" width="11.7109375" style="103" customWidth="1"/>
    <col min="9989" max="9989" width="11.140625" style="103" customWidth="1"/>
    <col min="9990" max="9990" width="15" style="103" customWidth="1"/>
    <col min="9991" max="9991" width="13.42578125" style="103" customWidth="1"/>
    <col min="9992" max="9992" width="11.28515625" style="103" customWidth="1"/>
    <col min="9993" max="10238" width="9.140625" style="103"/>
    <col min="10239" max="10239" width="5" style="103" customWidth="1"/>
    <col min="10240" max="10240" width="10.85546875" style="103" customWidth="1"/>
    <col min="10241" max="10241" width="37.28515625" style="103" customWidth="1"/>
    <col min="10242" max="10242" width="14.28515625" style="103" customWidth="1"/>
    <col min="10243" max="10243" width="12.5703125" style="103" customWidth="1"/>
    <col min="10244" max="10244" width="11.7109375" style="103" customWidth="1"/>
    <col min="10245" max="10245" width="11.140625" style="103" customWidth="1"/>
    <col min="10246" max="10246" width="15" style="103" customWidth="1"/>
    <col min="10247" max="10247" width="13.42578125" style="103" customWidth="1"/>
    <col min="10248" max="10248" width="11.28515625" style="103" customWidth="1"/>
    <col min="10249" max="10494" width="9.140625" style="103"/>
    <col min="10495" max="10495" width="5" style="103" customWidth="1"/>
    <col min="10496" max="10496" width="10.85546875" style="103" customWidth="1"/>
    <col min="10497" max="10497" width="37.28515625" style="103" customWidth="1"/>
    <col min="10498" max="10498" width="14.28515625" style="103" customWidth="1"/>
    <col min="10499" max="10499" width="12.5703125" style="103" customWidth="1"/>
    <col min="10500" max="10500" width="11.7109375" style="103" customWidth="1"/>
    <col min="10501" max="10501" width="11.140625" style="103" customWidth="1"/>
    <col min="10502" max="10502" width="15" style="103" customWidth="1"/>
    <col min="10503" max="10503" width="13.42578125" style="103" customWidth="1"/>
    <col min="10504" max="10504" width="11.28515625" style="103" customWidth="1"/>
    <col min="10505" max="10750" width="9.140625" style="103"/>
    <col min="10751" max="10751" width="5" style="103" customWidth="1"/>
    <col min="10752" max="10752" width="10.85546875" style="103" customWidth="1"/>
    <col min="10753" max="10753" width="37.28515625" style="103" customWidth="1"/>
    <col min="10754" max="10754" width="14.28515625" style="103" customWidth="1"/>
    <col min="10755" max="10755" width="12.5703125" style="103" customWidth="1"/>
    <col min="10756" max="10756" width="11.7109375" style="103" customWidth="1"/>
    <col min="10757" max="10757" width="11.140625" style="103" customWidth="1"/>
    <col min="10758" max="10758" width="15" style="103" customWidth="1"/>
    <col min="10759" max="10759" width="13.42578125" style="103" customWidth="1"/>
    <col min="10760" max="10760" width="11.28515625" style="103" customWidth="1"/>
    <col min="10761" max="11006" width="9.140625" style="103"/>
    <col min="11007" max="11007" width="5" style="103" customWidth="1"/>
    <col min="11008" max="11008" width="10.85546875" style="103" customWidth="1"/>
    <col min="11009" max="11009" width="37.28515625" style="103" customWidth="1"/>
    <col min="11010" max="11010" width="14.28515625" style="103" customWidth="1"/>
    <col min="11011" max="11011" width="12.5703125" style="103" customWidth="1"/>
    <col min="11012" max="11012" width="11.7109375" style="103" customWidth="1"/>
    <col min="11013" max="11013" width="11.140625" style="103" customWidth="1"/>
    <col min="11014" max="11014" width="15" style="103" customWidth="1"/>
    <col min="11015" max="11015" width="13.42578125" style="103" customWidth="1"/>
    <col min="11016" max="11016" width="11.28515625" style="103" customWidth="1"/>
    <col min="11017" max="11262" width="9.140625" style="103"/>
    <col min="11263" max="11263" width="5" style="103" customWidth="1"/>
    <col min="11264" max="11264" width="10.85546875" style="103" customWidth="1"/>
    <col min="11265" max="11265" width="37.28515625" style="103" customWidth="1"/>
    <col min="11266" max="11266" width="14.28515625" style="103" customWidth="1"/>
    <col min="11267" max="11267" width="12.5703125" style="103" customWidth="1"/>
    <col min="11268" max="11268" width="11.7109375" style="103" customWidth="1"/>
    <col min="11269" max="11269" width="11.140625" style="103" customWidth="1"/>
    <col min="11270" max="11270" width="15" style="103" customWidth="1"/>
    <col min="11271" max="11271" width="13.42578125" style="103" customWidth="1"/>
    <col min="11272" max="11272" width="11.28515625" style="103" customWidth="1"/>
    <col min="11273" max="11518" width="9.140625" style="103"/>
    <col min="11519" max="11519" width="5" style="103" customWidth="1"/>
    <col min="11520" max="11520" width="10.85546875" style="103" customWidth="1"/>
    <col min="11521" max="11521" width="37.28515625" style="103" customWidth="1"/>
    <col min="11522" max="11522" width="14.28515625" style="103" customWidth="1"/>
    <col min="11523" max="11523" width="12.5703125" style="103" customWidth="1"/>
    <col min="11524" max="11524" width="11.7109375" style="103" customWidth="1"/>
    <col min="11525" max="11525" width="11.140625" style="103" customWidth="1"/>
    <col min="11526" max="11526" width="15" style="103" customWidth="1"/>
    <col min="11527" max="11527" width="13.42578125" style="103" customWidth="1"/>
    <col min="11528" max="11528" width="11.28515625" style="103" customWidth="1"/>
    <col min="11529" max="11774" width="9.140625" style="103"/>
    <col min="11775" max="11775" width="5" style="103" customWidth="1"/>
    <col min="11776" max="11776" width="10.85546875" style="103" customWidth="1"/>
    <col min="11777" max="11777" width="37.28515625" style="103" customWidth="1"/>
    <col min="11778" max="11778" width="14.28515625" style="103" customWidth="1"/>
    <col min="11779" max="11779" width="12.5703125" style="103" customWidth="1"/>
    <col min="11780" max="11780" width="11.7109375" style="103" customWidth="1"/>
    <col min="11781" max="11781" width="11.140625" style="103" customWidth="1"/>
    <col min="11782" max="11782" width="15" style="103" customWidth="1"/>
    <col min="11783" max="11783" width="13.42578125" style="103" customWidth="1"/>
    <col min="11784" max="11784" width="11.28515625" style="103" customWidth="1"/>
    <col min="11785" max="12030" width="9.140625" style="103"/>
    <col min="12031" max="12031" width="5" style="103" customWidth="1"/>
    <col min="12032" max="12032" width="10.85546875" style="103" customWidth="1"/>
    <col min="12033" max="12033" width="37.28515625" style="103" customWidth="1"/>
    <col min="12034" max="12034" width="14.28515625" style="103" customWidth="1"/>
    <col min="12035" max="12035" width="12.5703125" style="103" customWidth="1"/>
    <col min="12036" max="12036" width="11.7109375" style="103" customWidth="1"/>
    <col min="12037" max="12037" width="11.140625" style="103" customWidth="1"/>
    <col min="12038" max="12038" width="15" style="103" customWidth="1"/>
    <col min="12039" max="12039" width="13.42578125" style="103" customWidth="1"/>
    <col min="12040" max="12040" width="11.28515625" style="103" customWidth="1"/>
    <col min="12041" max="12286" width="9.140625" style="103"/>
    <col min="12287" max="12287" width="5" style="103" customWidth="1"/>
    <col min="12288" max="12288" width="10.85546875" style="103" customWidth="1"/>
    <col min="12289" max="12289" width="37.28515625" style="103" customWidth="1"/>
    <col min="12290" max="12290" width="14.28515625" style="103" customWidth="1"/>
    <col min="12291" max="12291" width="12.5703125" style="103" customWidth="1"/>
    <col min="12292" max="12292" width="11.7109375" style="103" customWidth="1"/>
    <col min="12293" max="12293" width="11.140625" style="103" customWidth="1"/>
    <col min="12294" max="12294" width="15" style="103" customWidth="1"/>
    <col min="12295" max="12295" width="13.42578125" style="103" customWidth="1"/>
    <col min="12296" max="12296" width="11.28515625" style="103" customWidth="1"/>
    <col min="12297" max="12542" width="9.140625" style="103"/>
    <col min="12543" max="12543" width="5" style="103" customWidth="1"/>
    <col min="12544" max="12544" width="10.85546875" style="103" customWidth="1"/>
    <col min="12545" max="12545" width="37.28515625" style="103" customWidth="1"/>
    <col min="12546" max="12546" width="14.28515625" style="103" customWidth="1"/>
    <col min="12547" max="12547" width="12.5703125" style="103" customWidth="1"/>
    <col min="12548" max="12548" width="11.7109375" style="103" customWidth="1"/>
    <col min="12549" max="12549" width="11.140625" style="103" customWidth="1"/>
    <col min="12550" max="12550" width="15" style="103" customWidth="1"/>
    <col min="12551" max="12551" width="13.42578125" style="103" customWidth="1"/>
    <col min="12552" max="12552" width="11.28515625" style="103" customWidth="1"/>
    <col min="12553" max="12798" width="9.140625" style="103"/>
    <col min="12799" max="12799" width="5" style="103" customWidth="1"/>
    <col min="12800" max="12800" width="10.85546875" style="103" customWidth="1"/>
    <col min="12801" max="12801" width="37.28515625" style="103" customWidth="1"/>
    <col min="12802" max="12802" width="14.28515625" style="103" customWidth="1"/>
    <col min="12803" max="12803" width="12.5703125" style="103" customWidth="1"/>
    <col min="12804" max="12804" width="11.7109375" style="103" customWidth="1"/>
    <col min="12805" max="12805" width="11.140625" style="103" customWidth="1"/>
    <col min="12806" max="12806" width="15" style="103" customWidth="1"/>
    <col min="12807" max="12807" width="13.42578125" style="103" customWidth="1"/>
    <col min="12808" max="12808" width="11.28515625" style="103" customWidth="1"/>
    <col min="12809" max="13054" width="9.140625" style="103"/>
    <col min="13055" max="13055" width="5" style="103" customWidth="1"/>
    <col min="13056" max="13056" width="10.85546875" style="103" customWidth="1"/>
    <col min="13057" max="13057" width="37.28515625" style="103" customWidth="1"/>
    <col min="13058" max="13058" width="14.28515625" style="103" customWidth="1"/>
    <col min="13059" max="13059" width="12.5703125" style="103" customWidth="1"/>
    <col min="13060" max="13060" width="11.7109375" style="103" customWidth="1"/>
    <col min="13061" max="13061" width="11.140625" style="103" customWidth="1"/>
    <col min="13062" max="13062" width="15" style="103" customWidth="1"/>
    <col min="13063" max="13063" width="13.42578125" style="103" customWidth="1"/>
    <col min="13064" max="13064" width="11.28515625" style="103" customWidth="1"/>
    <col min="13065" max="13310" width="9.140625" style="103"/>
    <col min="13311" max="13311" width="5" style="103" customWidth="1"/>
    <col min="13312" max="13312" width="10.85546875" style="103" customWidth="1"/>
    <col min="13313" max="13313" width="37.28515625" style="103" customWidth="1"/>
    <col min="13314" max="13314" width="14.28515625" style="103" customWidth="1"/>
    <col min="13315" max="13315" width="12.5703125" style="103" customWidth="1"/>
    <col min="13316" max="13316" width="11.7109375" style="103" customWidth="1"/>
    <col min="13317" max="13317" width="11.140625" style="103" customWidth="1"/>
    <col min="13318" max="13318" width="15" style="103" customWidth="1"/>
    <col min="13319" max="13319" width="13.42578125" style="103" customWidth="1"/>
    <col min="13320" max="13320" width="11.28515625" style="103" customWidth="1"/>
    <col min="13321" max="13566" width="9.140625" style="103"/>
    <col min="13567" max="13567" width="5" style="103" customWidth="1"/>
    <col min="13568" max="13568" width="10.85546875" style="103" customWidth="1"/>
    <col min="13569" max="13569" width="37.28515625" style="103" customWidth="1"/>
    <col min="13570" max="13570" width="14.28515625" style="103" customWidth="1"/>
    <col min="13571" max="13571" width="12.5703125" style="103" customWidth="1"/>
    <col min="13572" max="13572" width="11.7109375" style="103" customWidth="1"/>
    <col min="13573" max="13573" width="11.140625" style="103" customWidth="1"/>
    <col min="13574" max="13574" width="15" style="103" customWidth="1"/>
    <col min="13575" max="13575" width="13.42578125" style="103" customWidth="1"/>
    <col min="13576" max="13576" width="11.28515625" style="103" customWidth="1"/>
    <col min="13577" max="13822" width="9.140625" style="103"/>
    <col min="13823" max="13823" width="5" style="103" customWidth="1"/>
    <col min="13824" max="13824" width="10.85546875" style="103" customWidth="1"/>
    <col min="13825" max="13825" width="37.28515625" style="103" customWidth="1"/>
    <col min="13826" max="13826" width="14.28515625" style="103" customWidth="1"/>
    <col min="13827" max="13827" width="12.5703125" style="103" customWidth="1"/>
    <col min="13828" max="13828" width="11.7109375" style="103" customWidth="1"/>
    <col min="13829" max="13829" width="11.140625" style="103" customWidth="1"/>
    <col min="13830" max="13830" width="15" style="103" customWidth="1"/>
    <col min="13831" max="13831" width="13.42578125" style="103" customWidth="1"/>
    <col min="13832" max="13832" width="11.28515625" style="103" customWidth="1"/>
    <col min="13833" max="14078" width="9.140625" style="103"/>
    <col min="14079" max="14079" width="5" style="103" customWidth="1"/>
    <col min="14080" max="14080" width="10.85546875" style="103" customWidth="1"/>
    <col min="14081" max="14081" width="37.28515625" style="103" customWidth="1"/>
    <col min="14082" max="14082" width="14.28515625" style="103" customWidth="1"/>
    <col min="14083" max="14083" width="12.5703125" style="103" customWidth="1"/>
    <col min="14084" max="14084" width="11.7109375" style="103" customWidth="1"/>
    <col min="14085" max="14085" width="11.140625" style="103" customWidth="1"/>
    <col min="14086" max="14086" width="15" style="103" customWidth="1"/>
    <col min="14087" max="14087" width="13.42578125" style="103" customWidth="1"/>
    <col min="14088" max="14088" width="11.28515625" style="103" customWidth="1"/>
    <col min="14089" max="14334" width="9.140625" style="103"/>
    <col min="14335" max="14335" width="5" style="103" customWidth="1"/>
    <col min="14336" max="14336" width="10.85546875" style="103" customWidth="1"/>
    <col min="14337" max="14337" width="37.28515625" style="103" customWidth="1"/>
    <col min="14338" max="14338" width="14.28515625" style="103" customWidth="1"/>
    <col min="14339" max="14339" width="12.5703125" style="103" customWidth="1"/>
    <col min="14340" max="14340" width="11.7109375" style="103" customWidth="1"/>
    <col min="14341" max="14341" width="11.140625" style="103" customWidth="1"/>
    <col min="14342" max="14342" width="15" style="103" customWidth="1"/>
    <col min="14343" max="14343" width="13.42578125" style="103" customWidth="1"/>
    <col min="14344" max="14344" width="11.28515625" style="103" customWidth="1"/>
    <col min="14345" max="14590" width="9.140625" style="103"/>
    <col min="14591" max="14591" width="5" style="103" customWidth="1"/>
    <col min="14592" max="14592" width="10.85546875" style="103" customWidth="1"/>
    <col min="14593" max="14593" width="37.28515625" style="103" customWidth="1"/>
    <col min="14594" max="14594" width="14.28515625" style="103" customWidth="1"/>
    <col min="14595" max="14595" width="12.5703125" style="103" customWidth="1"/>
    <col min="14596" max="14596" width="11.7109375" style="103" customWidth="1"/>
    <col min="14597" max="14597" width="11.140625" style="103" customWidth="1"/>
    <col min="14598" max="14598" width="15" style="103" customWidth="1"/>
    <col min="14599" max="14599" width="13.42578125" style="103" customWidth="1"/>
    <col min="14600" max="14600" width="11.28515625" style="103" customWidth="1"/>
    <col min="14601" max="14846" width="9.140625" style="103"/>
    <col min="14847" max="14847" width="5" style="103" customWidth="1"/>
    <col min="14848" max="14848" width="10.85546875" style="103" customWidth="1"/>
    <col min="14849" max="14849" width="37.28515625" style="103" customWidth="1"/>
    <col min="14850" max="14850" width="14.28515625" style="103" customWidth="1"/>
    <col min="14851" max="14851" width="12.5703125" style="103" customWidth="1"/>
    <col min="14852" max="14852" width="11.7109375" style="103" customWidth="1"/>
    <col min="14853" max="14853" width="11.140625" style="103" customWidth="1"/>
    <col min="14854" max="14854" width="15" style="103" customWidth="1"/>
    <col min="14855" max="14855" width="13.42578125" style="103" customWidth="1"/>
    <col min="14856" max="14856" width="11.28515625" style="103" customWidth="1"/>
    <col min="14857" max="15102" width="9.140625" style="103"/>
    <col min="15103" max="15103" width="5" style="103" customWidth="1"/>
    <col min="15104" max="15104" width="10.85546875" style="103" customWidth="1"/>
    <col min="15105" max="15105" width="37.28515625" style="103" customWidth="1"/>
    <col min="15106" max="15106" width="14.28515625" style="103" customWidth="1"/>
    <col min="15107" max="15107" width="12.5703125" style="103" customWidth="1"/>
    <col min="15108" max="15108" width="11.7109375" style="103" customWidth="1"/>
    <col min="15109" max="15109" width="11.140625" style="103" customWidth="1"/>
    <col min="15110" max="15110" width="15" style="103" customWidth="1"/>
    <col min="15111" max="15111" width="13.42578125" style="103" customWidth="1"/>
    <col min="15112" max="15112" width="11.28515625" style="103" customWidth="1"/>
    <col min="15113" max="15358" width="9.140625" style="103"/>
    <col min="15359" max="15359" width="5" style="103" customWidth="1"/>
    <col min="15360" max="15360" width="10.85546875" style="103" customWidth="1"/>
    <col min="15361" max="15361" width="37.28515625" style="103" customWidth="1"/>
    <col min="15362" max="15362" width="14.28515625" style="103" customWidth="1"/>
    <col min="15363" max="15363" width="12.5703125" style="103" customWidth="1"/>
    <col min="15364" max="15364" width="11.7109375" style="103" customWidth="1"/>
    <col min="15365" max="15365" width="11.140625" style="103" customWidth="1"/>
    <col min="15366" max="15366" width="15" style="103" customWidth="1"/>
    <col min="15367" max="15367" width="13.42578125" style="103" customWidth="1"/>
    <col min="15368" max="15368" width="11.28515625" style="103" customWidth="1"/>
    <col min="15369" max="15614" width="9.140625" style="103"/>
    <col min="15615" max="15615" width="5" style="103" customWidth="1"/>
    <col min="15616" max="15616" width="10.85546875" style="103" customWidth="1"/>
    <col min="15617" max="15617" width="37.28515625" style="103" customWidth="1"/>
    <col min="15618" max="15618" width="14.28515625" style="103" customWidth="1"/>
    <col min="15619" max="15619" width="12.5703125" style="103" customWidth="1"/>
    <col min="15620" max="15620" width="11.7109375" style="103" customWidth="1"/>
    <col min="15621" max="15621" width="11.140625" style="103" customWidth="1"/>
    <col min="15622" max="15622" width="15" style="103" customWidth="1"/>
    <col min="15623" max="15623" width="13.42578125" style="103" customWidth="1"/>
    <col min="15624" max="15624" width="11.28515625" style="103" customWidth="1"/>
    <col min="15625" max="15870" width="9.140625" style="103"/>
    <col min="15871" max="15871" width="5" style="103" customWidth="1"/>
    <col min="15872" max="15872" width="10.85546875" style="103" customWidth="1"/>
    <col min="15873" max="15873" width="37.28515625" style="103" customWidth="1"/>
    <col min="15874" max="15874" width="14.28515625" style="103" customWidth="1"/>
    <col min="15875" max="15875" width="12.5703125" style="103" customWidth="1"/>
    <col min="15876" max="15876" width="11.7109375" style="103" customWidth="1"/>
    <col min="15877" max="15877" width="11.140625" style="103" customWidth="1"/>
    <col min="15878" max="15878" width="15" style="103" customWidth="1"/>
    <col min="15879" max="15879" width="13.42578125" style="103" customWidth="1"/>
    <col min="15880" max="15880" width="11.28515625" style="103" customWidth="1"/>
    <col min="15881" max="16126" width="9.140625" style="103"/>
    <col min="16127" max="16127" width="5" style="103" customWidth="1"/>
    <col min="16128" max="16128" width="10.85546875" style="103" customWidth="1"/>
    <col min="16129" max="16129" width="37.28515625" style="103" customWidth="1"/>
    <col min="16130" max="16130" width="14.28515625" style="103" customWidth="1"/>
    <col min="16131" max="16131" width="12.5703125" style="103" customWidth="1"/>
    <col min="16132" max="16132" width="11.7109375" style="103" customWidth="1"/>
    <col min="16133" max="16133" width="11.140625" style="103" customWidth="1"/>
    <col min="16134" max="16134" width="15" style="103" customWidth="1"/>
    <col min="16135" max="16135" width="13.42578125" style="103" customWidth="1"/>
    <col min="16136" max="16136" width="11.28515625" style="103" customWidth="1"/>
    <col min="16137" max="16384" width="9.140625" style="103"/>
  </cols>
  <sheetData>
    <row r="1" spans="1:9" x14ac:dyDescent="0.2">
      <c r="D1" s="105"/>
      <c r="E1" s="105"/>
      <c r="F1" s="105"/>
      <c r="G1" s="105"/>
      <c r="H1" s="105"/>
    </row>
    <row r="2" spans="1:9" ht="37.5" customHeight="1" x14ac:dyDescent="0.2">
      <c r="B2" s="233" t="s">
        <v>862</v>
      </c>
      <c r="C2" s="234"/>
      <c r="D2" s="234"/>
      <c r="E2" s="234"/>
      <c r="F2" s="234"/>
      <c r="G2" s="234"/>
      <c r="H2" s="234"/>
    </row>
    <row r="3" spans="1:9" x14ac:dyDescent="0.2">
      <c r="B3" s="106"/>
      <c r="C3" s="106"/>
      <c r="D3" s="107"/>
      <c r="E3" s="108" t="s">
        <v>9</v>
      </c>
      <c r="F3" s="107"/>
      <c r="G3" s="107"/>
      <c r="H3" s="107"/>
    </row>
    <row r="4" spans="1:9" x14ac:dyDescent="0.2">
      <c r="D4" s="105"/>
      <c r="E4" s="105"/>
      <c r="F4" s="105"/>
      <c r="G4" s="105"/>
      <c r="H4" s="105"/>
    </row>
    <row r="5" spans="1:9" x14ac:dyDescent="0.2">
      <c r="D5" s="105"/>
      <c r="E5" s="109" t="s">
        <v>847</v>
      </c>
      <c r="F5" s="105"/>
      <c r="G5" s="110"/>
      <c r="H5" s="105"/>
    </row>
    <row r="6" spans="1:9" x14ac:dyDescent="0.2">
      <c r="D6" s="105"/>
      <c r="E6" s="105" t="s">
        <v>113</v>
      </c>
      <c r="F6" s="105"/>
      <c r="G6" s="105"/>
      <c r="H6" s="105"/>
    </row>
    <row r="7" spans="1:9" x14ac:dyDescent="0.2">
      <c r="D7" s="105"/>
      <c r="E7" s="105"/>
      <c r="F7" s="105"/>
      <c r="G7" s="105"/>
      <c r="H7" s="105"/>
    </row>
    <row r="8" spans="1:9" x14ac:dyDescent="0.2">
      <c r="C8" s="111" t="s">
        <v>62</v>
      </c>
      <c r="D8" s="235" t="s">
        <v>848</v>
      </c>
      <c r="E8" s="234"/>
      <c r="F8" s="234"/>
      <c r="G8" s="234"/>
      <c r="H8" s="234"/>
    </row>
    <row r="9" spans="1:9" x14ac:dyDescent="0.2">
      <c r="D9" s="107"/>
      <c r="E9" s="108" t="s">
        <v>114</v>
      </c>
      <c r="F9" s="107"/>
      <c r="G9" s="107"/>
      <c r="H9" s="107"/>
    </row>
    <row r="10" spans="1:9" x14ac:dyDescent="0.2">
      <c r="D10" s="105"/>
      <c r="E10" s="105"/>
      <c r="F10" s="105"/>
      <c r="G10" s="105"/>
      <c r="H10" s="105"/>
    </row>
    <row r="11" spans="1:9" x14ac:dyDescent="0.2">
      <c r="C11" s="112" t="s">
        <v>856</v>
      </c>
      <c r="D11" s="113"/>
      <c r="E11" s="105"/>
      <c r="F11" s="105"/>
      <c r="G11" s="105"/>
      <c r="H11" s="105"/>
    </row>
    <row r="12" spans="1:9" x14ac:dyDescent="0.2">
      <c r="D12" s="105"/>
      <c r="E12" s="105"/>
      <c r="F12" s="105"/>
      <c r="G12" s="105"/>
      <c r="H12" s="105"/>
    </row>
    <row r="13" spans="1:9" ht="12.75" customHeight="1" x14ac:dyDescent="0.2">
      <c r="A13" s="232" t="s">
        <v>10</v>
      </c>
      <c r="B13" s="236" t="s">
        <v>115</v>
      </c>
      <c r="C13" s="236" t="s">
        <v>116</v>
      </c>
      <c r="D13" s="237" t="s">
        <v>117</v>
      </c>
      <c r="E13" s="237"/>
      <c r="F13" s="237"/>
      <c r="G13" s="237"/>
      <c r="H13" s="237"/>
      <c r="I13" s="229" t="s">
        <v>118</v>
      </c>
    </row>
    <row r="14" spans="1:9" x14ac:dyDescent="0.2">
      <c r="A14" s="232"/>
      <c r="B14" s="236"/>
      <c r="C14" s="236"/>
      <c r="D14" s="232" t="s">
        <v>119</v>
      </c>
      <c r="E14" s="232" t="s">
        <v>16</v>
      </c>
      <c r="F14" s="232" t="s">
        <v>120</v>
      </c>
      <c r="G14" s="232" t="s">
        <v>18</v>
      </c>
      <c r="H14" s="232" t="s">
        <v>121</v>
      </c>
      <c r="I14" s="230"/>
    </row>
    <row r="15" spans="1:9" x14ac:dyDescent="0.2">
      <c r="A15" s="232"/>
      <c r="B15" s="236"/>
      <c r="C15" s="236"/>
      <c r="D15" s="232"/>
      <c r="E15" s="232"/>
      <c r="F15" s="232"/>
      <c r="G15" s="232"/>
      <c r="H15" s="232"/>
      <c r="I15" s="230"/>
    </row>
    <row r="16" spans="1:9" x14ac:dyDescent="0.2">
      <c r="A16" s="232"/>
      <c r="B16" s="236"/>
      <c r="C16" s="236"/>
      <c r="D16" s="232"/>
      <c r="E16" s="232"/>
      <c r="F16" s="232"/>
      <c r="G16" s="232"/>
      <c r="H16" s="232"/>
      <c r="I16" s="231"/>
    </row>
    <row r="17" spans="1:9" x14ac:dyDescent="0.2">
      <c r="A17" s="114">
        <v>1</v>
      </c>
      <c r="B17" s="115">
        <v>2</v>
      </c>
      <c r="C17" s="115">
        <v>3</v>
      </c>
      <c r="D17" s="116">
        <v>4</v>
      </c>
      <c r="E17" s="116">
        <v>5</v>
      </c>
      <c r="F17" s="116">
        <v>6</v>
      </c>
      <c r="G17" s="116">
        <v>7</v>
      </c>
      <c r="H17" s="116">
        <v>8</v>
      </c>
      <c r="I17" s="187">
        <v>9</v>
      </c>
    </row>
    <row r="18" spans="1:9" ht="12.75" customHeight="1" x14ac:dyDescent="0.2">
      <c r="A18" s="225" t="s">
        <v>122</v>
      </c>
      <c r="B18" s="226"/>
      <c r="C18" s="226"/>
      <c r="D18" s="226"/>
      <c r="E18" s="226"/>
      <c r="F18" s="226"/>
      <c r="G18" s="226"/>
      <c r="H18" s="226"/>
      <c r="I18" s="118"/>
    </row>
    <row r="19" spans="1:9" x14ac:dyDescent="0.2">
      <c r="A19" s="186">
        <v>1</v>
      </c>
      <c r="B19" s="129" t="s">
        <v>849</v>
      </c>
      <c r="C19" s="130" t="s">
        <v>852</v>
      </c>
      <c r="D19" s="389"/>
      <c r="E19" s="390">
        <f>'Смета №02-01-01'!N290*I19</f>
        <v>3667940</v>
      </c>
      <c r="F19" s="390">
        <f>'Смета №02-01-01'!N298*I19</f>
        <v>8275680</v>
      </c>
      <c r="G19" s="390"/>
      <c r="H19" s="120">
        <f t="shared" ref="H19:H21" si="0">SUM(D19:G19)</f>
        <v>11943620</v>
      </c>
      <c r="I19" s="119">
        <v>1</v>
      </c>
    </row>
    <row r="20" spans="1:9" ht="25.5" x14ac:dyDescent="0.2">
      <c r="A20" s="186">
        <v>2</v>
      </c>
      <c r="B20" s="129" t="s">
        <v>850</v>
      </c>
      <c r="C20" s="130" t="s">
        <v>497</v>
      </c>
      <c r="D20" s="389">
        <f>'Смета №02-01-02'!N469*I20</f>
        <v>414433.8</v>
      </c>
      <c r="E20" s="390">
        <f>'Смета №02-01-02'!N477*I20</f>
        <v>5142085.2</v>
      </c>
      <c r="F20" s="390">
        <f>'Смета №02-01-02'!N485*I20</f>
        <v>14306.4</v>
      </c>
      <c r="G20" s="390"/>
      <c r="H20" s="120">
        <f t="shared" si="0"/>
        <v>5570825.4000000004</v>
      </c>
      <c r="I20" s="119">
        <v>0.3</v>
      </c>
    </row>
    <row r="21" spans="1:9" x14ac:dyDescent="0.2">
      <c r="A21" s="186">
        <v>3</v>
      </c>
      <c r="B21" s="129" t="s">
        <v>851</v>
      </c>
      <c r="C21" s="130" t="s">
        <v>706</v>
      </c>
      <c r="D21" s="389"/>
      <c r="E21" s="390">
        <f>'Смета№02-01-03'!N133*I21</f>
        <v>144025</v>
      </c>
      <c r="F21" s="390">
        <f>'Смета№02-01-03'!N141*I21</f>
        <v>361284</v>
      </c>
      <c r="G21" s="390"/>
      <c r="H21" s="120">
        <f t="shared" si="0"/>
        <v>505309</v>
      </c>
      <c r="I21" s="119">
        <v>1</v>
      </c>
    </row>
    <row r="22" spans="1:9" x14ac:dyDescent="0.2">
      <c r="A22" s="118"/>
      <c r="B22" s="227" t="s">
        <v>123</v>
      </c>
      <c r="C22" s="228"/>
      <c r="D22" s="120">
        <f>D19+D20+D21</f>
        <v>414433.8</v>
      </c>
      <c r="E22" s="120">
        <f t="shared" ref="E22:F22" si="1">E19+E20+E21</f>
        <v>8954050.1999999993</v>
      </c>
      <c r="F22" s="120">
        <f t="shared" si="1"/>
        <v>8651270.4000000004</v>
      </c>
      <c r="G22" s="120">
        <f>SUM(G19:G19)</f>
        <v>0</v>
      </c>
      <c r="H22" s="120">
        <f>SUM(D22:G22)</f>
        <v>18019754.399999999</v>
      </c>
      <c r="I22" s="118"/>
    </row>
    <row r="23" spans="1:9" x14ac:dyDescent="0.2">
      <c r="A23" s="118"/>
      <c r="B23" s="227" t="s">
        <v>124</v>
      </c>
      <c r="C23" s="228"/>
      <c r="D23" s="120">
        <f>D22</f>
        <v>414433.8</v>
      </c>
      <c r="E23" s="120">
        <f t="shared" ref="E23:G23" si="2">E22</f>
        <v>8954050.1999999993</v>
      </c>
      <c r="F23" s="120">
        <f t="shared" si="2"/>
        <v>8651270.4000000004</v>
      </c>
      <c r="G23" s="120">
        <f t="shared" si="2"/>
        <v>0</v>
      </c>
      <c r="H23" s="120">
        <f>SUM(D23:G23)</f>
        <v>18019754.399999999</v>
      </c>
      <c r="I23" s="118"/>
    </row>
    <row r="24" spans="1:9" x14ac:dyDescent="0.2">
      <c r="A24" s="118"/>
      <c r="B24" s="121"/>
      <c r="C24" s="122" t="s">
        <v>125</v>
      </c>
      <c r="D24" s="123"/>
      <c r="E24" s="123"/>
      <c r="F24" s="123"/>
      <c r="G24" s="123"/>
      <c r="H24" s="123">
        <f>SUM(H25:H31)</f>
        <v>31018347</v>
      </c>
      <c r="I24" s="118"/>
    </row>
    <row r="25" spans="1:9" x14ac:dyDescent="0.2">
      <c r="A25" s="118"/>
      <c r="B25" s="121"/>
      <c r="C25" s="124" t="s">
        <v>126</v>
      </c>
      <c r="D25" s="125"/>
      <c r="E25" s="125"/>
      <c r="F25" s="125"/>
      <c r="G25" s="125"/>
      <c r="H25" s="126">
        <f>'Смета №02-01-01'!N300+'Смета №02-01-02'!N487+'Смета№02-01-03'!N143</f>
        <v>3657513</v>
      </c>
      <c r="I25" s="118"/>
    </row>
    <row r="26" spans="1:9" x14ac:dyDescent="0.2">
      <c r="A26" s="118"/>
      <c r="B26" s="121"/>
      <c r="C26" s="124" t="s">
        <v>127</v>
      </c>
      <c r="D26" s="125"/>
      <c r="E26" s="125"/>
      <c r="F26" s="125"/>
      <c r="G26" s="125"/>
      <c r="H26" s="126">
        <f>'Смета №02-01-01'!N293-'Смета №02-01-01'!N294+'Смета №02-01-02'!N472-'Смета №02-01-02'!N473+'Смета №02-01-02'!N480-'Смета №02-01-02'!N481+'Смета№02-01-03'!N136-'Смета№02-01-03'!N137</f>
        <v>905983</v>
      </c>
      <c r="I26" s="118"/>
    </row>
    <row r="27" spans="1:9" x14ac:dyDescent="0.2">
      <c r="A27" s="118"/>
      <c r="B27" s="121"/>
      <c r="C27" s="124" t="s">
        <v>128</v>
      </c>
      <c r="D27" s="125"/>
      <c r="E27" s="125"/>
      <c r="F27" s="125"/>
      <c r="G27" s="125"/>
      <c r="H27" s="126">
        <f>'Смета №02-01-01'!N295+'Смета №02-01-02'!N474+'Смета №02-01-02'!N482+'Смета№02-01-03'!N138</f>
        <v>12295410</v>
      </c>
      <c r="I27" s="118"/>
    </row>
    <row r="28" spans="1:9" x14ac:dyDescent="0.2">
      <c r="A28" s="118"/>
      <c r="B28" s="121"/>
      <c r="C28" s="124" t="s">
        <v>129</v>
      </c>
      <c r="D28" s="125"/>
      <c r="E28" s="125"/>
      <c r="F28" s="125"/>
      <c r="G28" s="125"/>
      <c r="H28" s="126">
        <f>'Смета №02-01-01'!N301+'Смета №02-01-02'!N488+'Смета№02-01-03'!N144</f>
        <v>3544584</v>
      </c>
      <c r="I28" s="118"/>
    </row>
    <row r="29" spans="1:9" x14ac:dyDescent="0.2">
      <c r="A29" s="118"/>
      <c r="B29" s="121"/>
      <c r="C29" s="124" t="s">
        <v>130</v>
      </c>
      <c r="D29" s="125"/>
      <c r="E29" s="125"/>
      <c r="F29" s="125"/>
      <c r="G29" s="125"/>
      <c r="H29" s="126">
        <f>'Смета №02-01-01'!N302+'Смета №02-01-02'!N489+'Смета№02-01-03'!N145</f>
        <v>1930205</v>
      </c>
      <c r="I29" s="118"/>
    </row>
    <row r="30" spans="1:9" x14ac:dyDescent="0.2">
      <c r="A30" s="118"/>
      <c r="B30" s="121"/>
      <c r="C30" s="124" t="s">
        <v>131</v>
      </c>
      <c r="D30" s="125"/>
      <c r="E30" s="125"/>
      <c r="F30" s="125"/>
      <c r="G30" s="125"/>
      <c r="H30" s="126">
        <f>'Смета №02-01-01'!N298+'Смета №02-01-02'!N485+'Смета№02-01-03'!N141</f>
        <v>8684652</v>
      </c>
      <c r="I30" s="118"/>
    </row>
    <row r="31" spans="1:9" x14ac:dyDescent="0.2">
      <c r="A31" s="118"/>
      <c r="B31" s="121"/>
      <c r="C31" s="124" t="s">
        <v>132</v>
      </c>
      <c r="D31" s="125"/>
      <c r="E31" s="125"/>
      <c r="F31" s="125"/>
      <c r="G31" s="125"/>
      <c r="H31" s="126">
        <v>0</v>
      </c>
      <c r="I31" s="118"/>
    </row>
  </sheetData>
  <mergeCells count="15">
    <mergeCell ref="A18:H18"/>
    <mergeCell ref="B22:C22"/>
    <mergeCell ref="B23:C23"/>
    <mergeCell ref="I13:I16"/>
    <mergeCell ref="D14:D16"/>
    <mergeCell ref="E14:E16"/>
    <mergeCell ref="F14:F16"/>
    <mergeCell ref="G14:G16"/>
    <mergeCell ref="H14:H16"/>
    <mergeCell ref="B2:H2"/>
    <mergeCell ref="D8:H8"/>
    <mergeCell ref="A13:A16"/>
    <mergeCell ref="B13:B16"/>
    <mergeCell ref="C13:C16"/>
    <mergeCell ref="D13:H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L18" sqref="L18"/>
    </sheetView>
  </sheetViews>
  <sheetFormatPr defaultRowHeight="12.75" x14ac:dyDescent="0.2"/>
  <cols>
    <col min="1" max="1" width="5" style="103" customWidth="1"/>
    <col min="2" max="2" width="10.85546875" style="104" customWidth="1"/>
    <col min="3" max="3" width="37.28515625" style="104" customWidth="1"/>
    <col min="4" max="4" width="14.28515625" style="127" customWidth="1"/>
    <col min="5" max="5" width="12.5703125" style="127" customWidth="1"/>
    <col min="6" max="6" width="11.7109375" style="127" customWidth="1"/>
    <col min="7" max="7" width="14.5703125" style="127" customWidth="1"/>
    <col min="8" max="8" width="15" style="127" customWidth="1"/>
    <col min="9" max="254" width="9.140625" style="103"/>
    <col min="255" max="255" width="5" style="103" customWidth="1"/>
    <col min="256" max="256" width="10.85546875" style="103" customWidth="1"/>
    <col min="257" max="257" width="37.28515625" style="103" customWidth="1"/>
    <col min="258" max="258" width="14.28515625" style="103" customWidth="1"/>
    <col min="259" max="259" width="12.5703125" style="103" customWidth="1"/>
    <col min="260" max="260" width="11.7109375" style="103" customWidth="1"/>
    <col min="261" max="261" width="11.140625" style="103" customWidth="1"/>
    <col min="262" max="262" width="15" style="103" customWidth="1"/>
    <col min="263" max="263" width="13.42578125" style="103" customWidth="1"/>
    <col min="264" max="264" width="11.28515625" style="103" customWidth="1"/>
    <col min="265" max="510" width="9.140625" style="103"/>
    <col min="511" max="511" width="5" style="103" customWidth="1"/>
    <col min="512" max="512" width="10.85546875" style="103" customWidth="1"/>
    <col min="513" max="513" width="37.28515625" style="103" customWidth="1"/>
    <col min="514" max="514" width="14.28515625" style="103" customWidth="1"/>
    <col min="515" max="515" width="12.5703125" style="103" customWidth="1"/>
    <col min="516" max="516" width="11.7109375" style="103" customWidth="1"/>
    <col min="517" max="517" width="11.140625" style="103" customWidth="1"/>
    <col min="518" max="518" width="15" style="103" customWidth="1"/>
    <col min="519" max="519" width="13.42578125" style="103" customWidth="1"/>
    <col min="520" max="520" width="11.28515625" style="103" customWidth="1"/>
    <col min="521" max="766" width="9.140625" style="103"/>
    <col min="767" max="767" width="5" style="103" customWidth="1"/>
    <col min="768" max="768" width="10.85546875" style="103" customWidth="1"/>
    <col min="769" max="769" width="37.28515625" style="103" customWidth="1"/>
    <col min="770" max="770" width="14.28515625" style="103" customWidth="1"/>
    <col min="771" max="771" width="12.5703125" style="103" customWidth="1"/>
    <col min="772" max="772" width="11.7109375" style="103" customWidth="1"/>
    <col min="773" max="773" width="11.140625" style="103" customWidth="1"/>
    <col min="774" max="774" width="15" style="103" customWidth="1"/>
    <col min="775" max="775" width="13.42578125" style="103" customWidth="1"/>
    <col min="776" max="776" width="11.28515625" style="103" customWidth="1"/>
    <col min="777" max="1022" width="9.140625" style="103"/>
    <col min="1023" max="1023" width="5" style="103" customWidth="1"/>
    <col min="1024" max="1024" width="10.85546875" style="103" customWidth="1"/>
    <col min="1025" max="1025" width="37.28515625" style="103" customWidth="1"/>
    <col min="1026" max="1026" width="14.28515625" style="103" customWidth="1"/>
    <col min="1027" max="1027" width="12.5703125" style="103" customWidth="1"/>
    <col min="1028" max="1028" width="11.7109375" style="103" customWidth="1"/>
    <col min="1029" max="1029" width="11.140625" style="103" customWidth="1"/>
    <col min="1030" max="1030" width="15" style="103" customWidth="1"/>
    <col min="1031" max="1031" width="13.42578125" style="103" customWidth="1"/>
    <col min="1032" max="1032" width="11.28515625" style="103" customWidth="1"/>
    <col min="1033" max="1278" width="9.140625" style="103"/>
    <col min="1279" max="1279" width="5" style="103" customWidth="1"/>
    <col min="1280" max="1280" width="10.85546875" style="103" customWidth="1"/>
    <col min="1281" max="1281" width="37.28515625" style="103" customWidth="1"/>
    <col min="1282" max="1282" width="14.28515625" style="103" customWidth="1"/>
    <col min="1283" max="1283" width="12.5703125" style="103" customWidth="1"/>
    <col min="1284" max="1284" width="11.7109375" style="103" customWidth="1"/>
    <col min="1285" max="1285" width="11.140625" style="103" customWidth="1"/>
    <col min="1286" max="1286" width="15" style="103" customWidth="1"/>
    <col min="1287" max="1287" width="13.42578125" style="103" customWidth="1"/>
    <col min="1288" max="1288" width="11.28515625" style="103" customWidth="1"/>
    <col min="1289" max="1534" width="9.140625" style="103"/>
    <col min="1535" max="1535" width="5" style="103" customWidth="1"/>
    <col min="1536" max="1536" width="10.85546875" style="103" customWidth="1"/>
    <col min="1537" max="1537" width="37.28515625" style="103" customWidth="1"/>
    <col min="1538" max="1538" width="14.28515625" style="103" customWidth="1"/>
    <col min="1539" max="1539" width="12.5703125" style="103" customWidth="1"/>
    <col min="1540" max="1540" width="11.7109375" style="103" customWidth="1"/>
    <col min="1541" max="1541" width="11.140625" style="103" customWidth="1"/>
    <col min="1542" max="1542" width="15" style="103" customWidth="1"/>
    <col min="1543" max="1543" width="13.42578125" style="103" customWidth="1"/>
    <col min="1544" max="1544" width="11.28515625" style="103" customWidth="1"/>
    <col min="1545" max="1790" width="9.140625" style="103"/>
    <col min="1791" max="1791" width="5" style="103" customWidth="1"/>
    <col min="1792" max="1792" width="10.85546875" style="103" customWidth="1"/>
    <col min="1793" max="1793" width="37.28515625" style="103" customWidth="1"/>
    <col min="1794" max="1794" width="14.28515625" style="103" customWidth="1"/>
    <col min="1795" max="1795" width="12.5703125" style="103" customWidth="1"/>
    <col min="1796" max="1796" width="11.7109375" style="103" customWidth="1"/>
    <col min="1797" max="1797" width="11.140625" style="103" customWidth="1"/>
    <col min="1798" max="1798" width="15" style="103" customWidth="1"/>
    <col min="1799" max="1799" width="13.42578125" style="103" customWidth="1"/>
    <col min="1800" max="1800" width="11.28515625" style="103" customWidth="1"/>
    <col min="1801" max="2046" width="9.140625" style="103"/>
    <col min="2047" max="2047" width="5" style="103" customWidth="1"/>
    <col min="2048" max="2048" width="10.85546875" style="103" customWidth="1"/>
    <col min="2049" max="2049" width="37.28515625" style="103" customWidth="1"/>
    <col min="2050" max="2050" width="14.28515625" style="103" customWidth="1"/>
    <col min="2051" max="2051" width="12.5703125" style="103" customWidth="1"/>
    <col min="2052" max="2052" width="11.7109375" style="103" customWidth="1"/>
    <col min="2053" max="2053" width="11.140625" style="103" customWidth="1"/>
    <col min="2054" max="2054" width="15" style="103" customWidth="1"/>
    <col min="2055" max="2055" width="13.42578125" style="103" customWidth="1"/>
    <col min="2056" max="2056" width="11.28515625" style="103" customWidth="1"/>
    <col min="2057" max="2302" width="9.140625" style="103"/>
    <col min="2303" max="2303" width="5" style="103" customWidth="1"/>
    <col min="2304" max="2304" width="10.85546875" style="103" customWidth="1"/>
    <col min="2305" max="2305" width="37.28515625" style="103" customWidth="1"/>
    <col min="2306" max="2306" width="14.28515625" style="103" customWidth="1"/>
    <col min="2307" max="2307" width="12.5703125" style="103" customWidth="1"/>
    <col min="2308" max="2308" width="11.7109375" style="103" customWidth="1"/>
    <col min="2309" max="2309" width="11.140625" style="103" customWidth="1"/>
    <col min="2310" max="2310" width="15" style="103" customWidth="1"/>
    <col min="2311" max="2311" width="13.42578125" style="103" customWidth="1"/>
    <col min="2312" max="2312" width="11.28515625" style="103" customWidth="1"/>
    <col min="2313" max="2558" width="9.140625" style="103"/>
    <col min="2559" max="2559" width="5" style="103" customWidth="1"/>
    <col min="2560" max="2560" width="10.85546875" style="103" customWidth="1"/>
    <col min="2561" max="2561" width="37.28515625" style="103" customWidth="1"/>
    <col min="2562" max="2562" width="14.28515625" style="103" customWidth="1"/>
    <col min="2563" max="2563" width="12.5703125" style="103" customWidth="1"/>
    <col min="2564" max="2564" width="11.7109375" style="103" customWidth="1"/>
    <col min="2565" max="2565" width="11.140625" style="103" customWidth="1"/>
    <col min="2566" max="2566" width="15" style="103" customWidth="1"/>
    <col min="2567" max="2567" width="13.42578125" style="103" customWidth="1"/>
    <col min="2568" max="2568" width="11.28515625" style="103" customWidth="1"/>
    <col min="2569" max="2814" width="9.140625" style="103"/>
    <col min="2815" max="2815" width="5" style="103" customWidth="1"/>
    <col min="2816" max="2816" width="10.85546875" style="103" customWidth="1"/>
    <col min="2817" max="2817" width="37.28515625" style="103" customWidth="1"/>
    <col min="2818" max="2818" width="14.28515625" style="103" customWidth="1"/>
    <col min="2819" max="2819" width="12.5703125" style="103" customWidth="1"/>
    <col min="2820" max="2820" width="11.7109375" style="103" customWidth="1"/>
    <col min="2821" max="2821" width="11.140625" style="103" customWidth="1"/>
    <col min="2822" max="2822" width="15" style="103" customWidth="1"/>
    <col min="2823" max="2823" width="13.42578125" style="103" customWidth="1"/>
    <col min="2824" max="2824" width="11.28515625" style="103" customWidth="1"/>
    <col min="2825" max="3070" width="9.140625" style="103"/>
    <col min="3071" max="3071" width="5" style="103" customWidth="1"/>
    <col min="3072" max="3072" width="10.85546875" style="103" customWidth="1"/>
    <col min="3073" max="3073" width="37.28515625" style="103" customWidth="1"/>
    <col min="3074" max="3074" width="14.28515625" style="103" customWidth="1"/>
    <col min="3075" max="3075" width="12.5703125" style="103" customWidth="1"/>
    <col min="3076" max="3076" width="11.7109375" style="103" customWidth="1"/>
    <col min="3077" max="3077" width="11.140625" style="103" customWidth="1"/>
    <col min="3078" max="3078" width="15" style="103" customWidth="1"/>
    <col min="3079" max="3079" width="13.42578125" style="103" customWidth="1"/>
    <col min="3080" max="3080" width="11.28515625" style="103" customWidth="1"/>
    <col min="3081" max="3326" width="9.140625" style="103"/>
    <col min="3327" max="3327" width="5" style="103" customWidth="1"/>
    <col min="3328" max="3328" width="10.85546875" style="103" customWidth="1"/>
    <col min="3329" max="3329" width="37.28515625" style="103" customWidth="1"/>
    <col min="3330" max="3330" width="14.28515625" style="103" customWidth="1"/>
    <col min="3331" max="3331" width="12.5703125" style="103" customWidth="1"/>
    <col min="3332" max="3332" width="11.7109375" style="103" customWidth="1"/>
    <col min="3333" max="3333" width="11.140625" style="103" customWidth="1"/>
    <col min="3334" max="3334" width="15" style="103" customWidth="1"/>
    <col min="3335" max="3335" width="13.42578125" style="103" customWidth="1"/>
    <col min="3336" max="3336" width="11.28515625" style="103" customWidth="1"/>
    <col min="3337" max="3582" width="9.140625" style="103"/>
    <col min="3583" max="3583" width="5" style="103" customWidth="1"/>
    <col min="3584" max="3584" width="10.85546875" style="103" customWidth="1"/>
    <col min="3585" max="3585" width="37.28515625" style="103" customWidth="1"/>
    <col min="3586" max="3586" width="14.28515625" style="103" customWidth="1"/>
    <col min="3587" max="3587" width="12.5703125" style="103" customWidth="1"/>
    <col min="3588" max="3588" width="11.7109375" style="103" customWidth="1"/>
    <col min="3589" max="3589" width="11.140625" style="103" customWidth="1"/>
    <col min="3590" max="3590" width="15" style="103" customWidth="1"/>
    <col min="3591" max="3591" width="13.42578125" style="103" customWidth="1"/>
    <col min="3592" max="3592" width="11.28515625" style="103" customWidth="1"/>
    <col min="3593" max="3838" width="9.140625" style="103"/>
    <col min="3839" max="3839" width="5" style="103" customWidth="1"/>
    <col min="3840" max="3840" width="10.85546875" style="103" customWidth="1"/>
    <col min="3841" max="3841" width="37.28515625" style="103" customWidth="1"/>
    <col min="3842" max="3842" width="14.28515625" style="103" customWidth="1"/>
    <col min="3843" max="3843" width="12.5703125" style="103" customWidth="1"/>
    <col min="3844" max="3844" width="11.7109375" style="103" customWidth="1"/>
    <col min="3845" max="3845" width="11.140625" style="103" customWidth="1"/>
    <col min="3846" max="3846" width="15" style="103" customWidth="1"/>
    <col min="3847" max="3847" width="13.42578125" style="103" customWidth="1"/>
    <col min="3848" max="3848" width="11.28515625" style="103" customWidth="1"/>
    <col min="3849" max="4094" width="9.140625" style="103"/>
    <col min="4095" max="4095" width="5" style="103" customWidth="1"/>
    <col min="4096" max="4096" width="10.85546875" style="103" customWidth="1"/>
    <col min="4097" max="4097" width="37.28515625" style="103" customWidth="1"/>
    <col min="4098" max="4098" width="14.28515625" style="103" customWidth="1"/>
    <col min="4099" max="4099" width="12.5703125" style="103" customWidth="1"/>
    <col min="4100" max="4100" width="11.7109375" style="103" customWidth="1"/>
    <col min="4101" max="4101" width="11.140625" style="103" customWidth="1"/>
    <col min="4102" max="4102" width="15" style="103" customWidth="1"/>
    <col min="4103" max="4103" width="13.42578125" style="103" customWidth="1"/>
    <col min="4104" max="4104" width="11.28515625" style="103" customWidth="1"/>
    <col min="4105" max="4350" width="9.140625" style="103"/>
    <col min="4351" max="4351" width="5" style="103" customWidth="1"/>
    <col min="4352" max="4352" width="10.85546875" style="103" customWidth="1"/>
    <col min="4353" max="4353" width="37.28515625" style="103" customWidth="1"/>
    <col min="4354" max="4354" width="14.28515625" style="103" customWidth="1"/>
    <col min="4355" max="4355" width="12.5703125" style="103" customWidth="1"/>
    <col min="4356" max="4356" width="11.7109375" style="103" customWidth="1"/>
    <col min="4357" max="4357" width="11.140625" style="103" customWidth="1"/>
    <col min="4358" max="4358" width="15" style="103" customWidth="1"/>
    <col min="4359" max="4359" width="13.42578125" style="103" customWidth="1"/>
    <col min="4360" max="4360" width="11.28515625" style="103" customWidth="1"/>
    <col min="4361" max="4606" width="9.140625" style="103"/>
    <col min="4607" max="4607" width="5" style="103" customWidth="1"/>
    <col min="4608" max="4608" width="10.85546875" style="103" customWidth="1"/>
    <col min="4609" max="4609" width="37.28515625" style="103" customWidth="1"/>
    <col min="4610" max="4610" width="14.28515625" style="103" customWidth="1"/>
    <col min="4611" max="4611" width="12.5703125" style="103" customWidth="1"/>
    <col min="4612" max="4612" width="11.7109375" style="103" customWidth="1"/>
    <col min="4613" max="4613" width="11.140625" style="103" customWidth="1"/>
    <col min="4614" max="4614" width="15" style="103" customWidth="1"/>
    <col min="4615" max="4615" width="13.42578125" style="103" customWidth="1"/>
    <col min="4616" max="4616" width="11.28515625" style="103" customWidth="1"/>
    <col min="4617" max="4862" width="9.140625" style="103"/>
    <col min="4863" max="4863" width="5" style="103" customWidth="1"/>
    <col min="4864" max="4864" width="10.85546875" style="103" customWidth="1"/>
    <col min="4865" max="4865" width="37.28515625" style="103" customWidth="1"/>
    <col min="4866" max="4866" width="14.28515625" style="103" customWidth="1"/>
    <col min="4867" max="4867" width="12.5703125" style="103" customWidth="1"/>
    <col min="4868" max="4868" width="11.7109375" style="103" customWidth="1"/>
    <col min="4869" max="4869" width="11.140625" style="103" customWidth="1"/>
    <col min="4870" max="4870" width="15" style="103" customWidth="1"/>
    <col min="4871" max="4871" width="13.42578125" style="103" customWidth="1"/>
    <col min="4872" max="4872" width="11.28515625" style="103" customWidth="1"/>
    <col min="4873" max="5118" width="9.140625" style="103"/>
    <col min="5119" max="5119" width="5" style="103" customWidth="1"/>
    <col min="5120" max="5120" width="10.85546875" style="103" customWidth="1"/>
    <col min="5121" max="5121" width="37.28515625" style="103" customWidth="1"/>
    <col min="5122" max="5122" width="14.28515625" style="103" customWidth="1"/>
    <col min="5123" max="5123" width="12.5703125" style="103" customWidth="1"/>
    <col min="5124" max="5124" width="11.7109375" style="103" customWidth="1"/>
    <col min="5125" max="5125" width="11.140625" style="103" customWidth="1"/>
    <col min="5126" max="5126" width="15" style="103" customWidth="1"/>
    <col min="5127" max="5127" width="13.42578125" style="103" customWidth="1"/>
    <col min="5128" max="5128" width="11.28515625" style="103" customWidth="1"/>
    <col min="5129" max="5374" width="9.140625" style="103"/>
    <col min="5375" max="5375" width="5" style="103" customWidth="1"/>
    <col min="5376" max="5376" width="10.85546875" style="103" customWidth="1"/>
    <col min="5377" max="5377" width="37.28515625" style="103" customWidth="1"/>
    <col min="5378" max="5378" width="14.28515625" style="103" customWidth="1"/>
    <col min="5379" max="5379" width="12.5703125" style="103" customWidth="1"/>
    <col min="5380" max="5380" width="11.7109375" style="103" customWidth="1"/>
    <col min="5381" max="5381" width="11.140625" style="103" customWidth="1"/>
    <col min="5382" max="5382" width="15" style="103" customWidth="1"/>
    <col min="5383" max="5383" width="13.42578125" style="103" customWidth="1"/>
    <col min="5384" max="5384" width="11.28515625" style="103" customWidth="1"/>
    <col min="5385" max="5630" width="9.140625" style="103"/>
    <col min="5631" max="5631" width="5" style="103" customWidth="1"/>
    <col min="5632" max="5632" width="10.85546875" style="103" customWidth="1"/>
    <col min="5633" max="5633" width="37.28515625" style="103" customWidth="1"/>
    <col min="5634" max="5634" width="14.28515625" style="103" customWidth="1"/>
    <col min="5635" max="5635" width="12.5703125" style="103" customWidth="1"/>
    <col min="5636" max="5636" width="11.7109375" style="103" customWidth="1"/>
    <col min="5637" max="5637" width="11.140625" style="103" customWidth="1"/>
    <col min="5638" max="5638" width="15" style="103" customWidth="1"/>
    <col min="5639" max="5639" width="13.42578125" style="103" customWidth="1"/>
    <col min="5640" max="5640" width="11.28515625" style="103" customWidth="1"/>
    <col min="5641" max="5886" width="9.140625" style="103"/>
    <col min="5887" max="5887" width="5" style="103" customWidth="1"/>
    <col min="5888" max="5888" width="10.85546875" style="103" customWidth="1"/>
    <col min="5889" max="5889" width="37.28515625" style="103" customWidth="1"/>
    <col min="5890" max="5890" width="14.28515625" style="103" customWidth="1"/>
    <col min="5891" max="5891" width="12.5703125" style="103" customWidth="1"/>
    <col min="5892" max="5892" width="11.7109375" style="103" customWidth="1"/>
    <col min="5893" max="5893" width="11.140625" style="103" customWidth="1"/>
    <col min="5894" max="5894" width="15" style="103" customWidth="1"/>
    <col min="5895" max="5895" width="13.42578125" style="103" customWidth="1"/>
    <col min="5896" max="5896" width="11.28515625" style="103" customWidth="1"/>
    <col min="5897" max="6142" width="9.140625" style="103"/>
    <col min="6143" max="6143" width="5" style="103" customWidth="1"/>
    <col min="6144" max="6144" width="10.85546875" style="103" customWidth="1"/>
    <col min="6145" max="6145" width="37.28515625" style="103" customWidth="1"/>
    <col min="6146" max="6146" width="14.28515625" style="103" customWidth="1"/>
    <col min="6147" max="6147" width="12.5703125" style="103" customWidth="1"/>
    <col min="6148" max="6148" width="11.7109375" style="103" customWidth="1"/>
    <col min="6149" max="6149" width="11.140625" style="103" customWidth="1"/>
    <col min="6150" max="6150" width="15" style="103" customWidth="1"/>
    <col min="6151" max="6151" width="13.42578125" style="103" customWidth="1"/>
    <col min="6152" max="6152" width="11.28515625" style="103" customWidth="1"/>
    <col min="6153" max="6398" width="9.140625" style="103"/>
    <col min="6399" max="6399" width="5" style="103" customWidth="1"/>
    <col min="6400" max="6400" width="10.85546875" style="103" customWidth="1"/>
    <col min="6401" max="6401" width="37.28515625" style="103" customWidth="1"/>
    <col min="6402" max="6402" width="14.28515625" style="103" customWidth="1"/>
    <col min="6403" max="6403" width="12.5703125" style="103" customWidth="1"/>
    <col min="6404" max="6404" width="11.7109375" style="103" customWidth="1"/>
    <col min="6405" max="6405" width="11.140625" style="103" customWidth="1"/>
    <col min="6406" max="6406" width="15" style="103" customWidth="1"/>
    <col min="6407" max="6407" width="13.42578125" style="103" customWidth="1"/>
    <col min="6408" max="6408" width="11.28515625" style="103" customWidth="1"/>
    <col min="6409" max="6654" width="9.140625" style="103"/>
    <col min="6655" max="6655" width="5" style="103" customWidth="1"/>
    <col min="6656" max="6656" width="10.85546875" style="103" customWidth="1"/>
    <col min="6657" max="6657" width="37.28515625" style="103" customWidth="1"/>
    <col min="6658" max="6658" width="14.28515625" style="103" customWidth="1"/>
    <col min="6659" max="6659" width="12.5703125" style="103" customWidth="1"/>
    <col min="6660" max="6660" width="11.7109375" style="103" customWidth="1"/>
    <col min="6661" max="6661" width="11.140625" style="103" customWidth="1"/>
    <col min="6662" max="6662" width="15" style="103" customWidth="1"/>
    <col min="6663" max="6663" width="13.42578125" style="103" customWidth="1"/>
    <col min="6664" max="6664" width="11.28515625" style="103" customWidth="1"/>
    <col min="6665" max="6910" width="9.140625" style="103"/>
    <col min="6911" max="6911" width="5" style="103" customWidth="1"/>
    <col min="6912" max="6912" width="10.85546875" style="103" customWidth="1"/>
    <col min="6913" max="6913" width="37.28515625" style="103" customWidth="1"/>
    <col min="6914" max="6914" width="14.28515625" style="103" customWidth="1"/>
    <col min="6915" max="6915" width="12.5703125" style="103" customWidth="1"/>
    <col min="6916" max="6916" width="11.7109375" style="103" customWidth="1"/>
    <col min="6917" max="6917" width="11.140625" style="103" customWidth="1"/>
    <col min="6918" max="6918" width="15" style="103" customWidth="1"/>
    <col min="6919" max="6919" width="13.42578125" style="103" customWidth="1"/>
    <col min="6920" max="6920" width="11.28515625" style="103" customWidth="1"/>
    <col min="6921" max="7166" width="9.140625" style="103"/>
    <col min="7167" max="7167" width="5" style="103" customWidth="1"/>
    <col min="7168" max="7168" width="10.85546875" style="103" customWidth="1"/>
    <col min="7169" max="7169" width="37.28515625" style="103" customWidth="1"/>
    <col min="7170" max="7170" width="14.28515625" style="103" customWidth="1"/>
    <col min="7171" max="7171" width="12.5703125" style="103" customWidth="1"/>
    <col min="7172" max="7172" width="11.7109375" style="103" customWidth="1"/>
    <col min="7173" max="7173" width="11.140625" style="103" customWidth="1"/>
    <col min="7174" max="7174" width="15" style="103" customWidth="1"/>
    <col min="7175" max="7175" width="13.42578125" style="103" customWidth="1"/>
    <col min="7176" max="7176" width="11.28515625" style="103" customWidth="1"/>
    <col min="7177" max="7422" width="9.140625" style="103"/>
    <col min="7423" max="7423" width="5" style="103" customWidth="1"/>
    <col min="7424" max="7424" width="10.85546875" style="103" customWidth="1"/>
    <col min="7425" max="7425" width="37.28515625" style="103" customWidth="1"/>
    <col min="7426" max="7426" width="14.28515625" style="103" customWidth="1"/>
    <col min="7427" max="7427" width="12.5703125" style="103" customWidth="1"/>
    <col min="7428" max="7428" width="11.7109375" style="103" customWidth="1"/>
    <col min="7429" max="7429" width="11.140625" style="103" customWidth="1"/>
    <col min="7430" max="7430" width="15" style="103" customWidth="1"/>
    <col min="7431" max="7431" width="13.42578125" style="103" customWidth="1"/>
    <col min="7432" max="7432" width="11.28515625" style="103" customWidth="1"/>
    <col min="7433" max="7678" width="9.140625" style="103"/>
    <col min="7679" max="7679" width="5" style="103" customWidth="1"/>
    <col min="7680" max="7680" width="10.85546875" style="103" customWidth="1"/>
    <col min="7681" max="7681" width="37.28515625" style="103" customWidth="1"/>
    <col min="7682" max="7682" width="14.28515625" style="103" customWidth="1"/>
    <col min="7683" max="7683" width="12.5703125" style="103" customWidth="1"/>
    <col min="7684" max="7684" width="11.7109375" style="103" customWidth="1"/>
    <col min="7685" max="7685" width="11.140625" style="103" customWidth="1"/>
    <col min="7686" max="7686" width="15" style="103" customWidth="1"/>
    <col min="7687" max="7687" width="13.42578125" style="103" customWidth="1"/>
    <col min="7688" max="7688" width="11.28515625" style="103" customWidth="1"/>
    <col min="7689" max="7934" width="9.140625" style="103"/>
    <col min="7935" max="7935" width="5" style="103" customWidth="1"/>
    <col min="7936" max="7936" width="10.85546875" style="103" customWidth="1"/>
    <col min="7937" max="7937" width="37.28515625" style="103" customWidth="1"/>
    <col min="7938" max="7938" width="14.28515625" style="103" customWidth="1"/>
    <col min="7939" max="7939" width="12.5703125" style="103" customWidth="1"/>
    <col min="7940" max="7940" width="11.7109375" style="103" customWidth="1"/>
    <col min="7941" max="7941" width="11.140625" style="103" customWidth="1"/>
    <col min="7942" max="7942" width="15" style="103" customWidth="1"/>
    <col min="7943" max="7943" width="13.42578125" style="103" customWidth="1"/>
    <col min="7944" max="7944" width="11.28515625" style="103" customWidth="1"/>
    <col min="7945" max="8190" width="9.140625" style="103"/>
    <col min="8191" max="8191" width="5" style="103" customWidth="1"/>
    <col min="8192" max="8192" width="10.85546875" style="103" customWidth="1"/>
    <col min="8193" max="8193" width="37.28515625" style="103" customWidth="1"/>
    <col min="8194" max="8194" width="14.28515625" style="103" customWidth="1"/>
    <col min="8195" max="8195" width="12.5703125" style="103" customWidth="1"/>
    <col min="8196" max="8196" width="11.7109375" style="103" customWidth="1"/>
    <col min="8197" max="8197" width="11.140625" style="103" customWidth="1"/>
    <col min="8198" max="8198" width="15" style="103" customWidth="1"/>
    <col min="8199" max="8199" width="13.42578125" style="103" customWidth="1"/>
    <col min="8200" max="8200" width="11.28515625" style="103" customWidth="1"/>
    <col min="8201" max="8446" width="9.140625" style="103"/>
    <col min="8447" max="8447" width="5" style="103" customWidth="1"/>
    <col min="8448" max="8448" width="10.85546875" style="103" customWidth="1"/>
    <col min="8449" max="8449" width="37.28515625" style="103" customWidth="1"/>
    <col min="8450" max="8450" width="14.28515625" style="103" customWidth="1"/>
    <col min="8451" max="8451" width="12.5703125" style="103" customWidth="1"/>
    <col min="8452" max="8452" width="11.7109375" style="103" customWidth="1"/>
    <col min="8453" max="8453" width="11.140625" style="103" customWidth="1"/>
    <col min="8454" max="8454" width="15" style="103" customWidth="1"/>
    <col min="8455" max="8455" width="13.42578125" style="103" customWidth="1"/>
    <col min="8456" max="8456" width="11.28515625" style="103" customWidth="1"/>
    <col min="8457" max="8702" width="9.140625" style="103"/>
    <col min="8703" max="8703" width="5" style="103" customWidth="1"/>
    <col min="8704" max="8704" width="10.85546875" style="103" customWidth="1"/>
    <col min="8705" max="8705" width="37.28515625" style="103" customWidth="1"/>
    <col min="8706" max="8706" width="14.28515625" style="103" customWidth="1"/>
    <col min="8707" max="8707" width="12.5703125" style="103" customWidth="1"/>
    <col min="8708" max="8708" width="11.7109375" style="103" customWidth="1"/>
    <col min="8709" max="8709" width="11.140625" style="103" customWidth="1"/>
    <col min="8710" max="8710" width="15" style="103" customWidth="1"/>
    <col min="8711" max="8711" width="13.42578125" style="103" customWidth="1"/>
    <col min="8712" max="8712" width="11.28515625" style="103" customWidth="1"/>
    <col min="8713" max="8958" width="9.140625" style="103"/>
    <col min="8959" max="8959" width="5" style="103" customWidth="1"/>
    <col min="8960" max="8960" width="10.85546875" style="103" customWidth="1"/>
    <col min="8961" max="8961" width="37.28515625" style="103" customWidth="1"/>
    <col min="8962" max="8962" width="14.28515625" style="103" customWidth="1"/>
    <col min="8963" max="8963" width="12.5703125" style="103" customWidth="1"/>
    <col min="8964" max="8964" width="11.7109375" style="103" customWidth="1"/>
    <col min="8965" max="8965" width="11.140625" style="103" customWidth="1"/>
    <col min="8966" max="8966" width="15" style="103" customWidth="1"/>
    <col min="8967" max="8967" width="13.42578125" style="103" customWidth="1"/>
    <col min="8968" max="8968" width="11.28515625" style="103" customWidth="1"/>
    <col min="8969" max="9214" width="9.140625" style="103"/>
    <col min="9215" max="9215" width="5" style="103" customWidth="1"/>
    <col min="9216" max="9216" width="10.85546875" style="103" customWidth="1"/>
    <col min="9217" max="9217" width="37.28515625" style="103" customWidth="1"/>
    <col min="9218" max="9218" width="14.28515625" style="103" customWidth="1"/>
    <col min="9219" max="9219" width="12.5703125" style="103" customWidth="1"/>
    <col min="9220" max="9220" width="11.7109375" style="103" customWidth="1"/>
    <col min="9221" max="9221" width="11.140625" style="103" customWidth="1"/>
    <col min="9222" max="9222" width="15" style="103" customWidth="1"/>
    <col min="9223" max="9223" width="13.42578125" style="103" customWidth="1"/>
    <col min="9224" max="9224" width="11.28515625" style="103" customWidth="1"/>
    <col min="9225" max="9470" width="9.140625" style="103"/>
    <col min="9471" max="9471" width="5" style="103" customWidth="1"/>
    <col min="9472" max="9472" width="10.85546875" style="103" customWidth="1"/>
    <col min="9473" max="9473" width="37.28515625" style="103" customWidth="1"/>
    <col min="9474" max="9474" width="14.28515625" style="103" customWidth="1"/>
    <col min="9475" max="9475" width="12.5703125" style="103" customWidth="1"/>
    <col min="9476" max="9476" width="11.7109375" style="103" customWidth="1"/>
    <col min="9477" max="9477" width="11.140625" style="103" customWidth="1"/>
    <col min="9478" max="9478" width="15" style="103" customWidth="1"/>
    <col min="9479" max="9479" width="13.42578125" style="103" customWidth="1"/>
    <col min="9480" max="9480" width="11.28515625" style="103" customWidth="1"/>
    <col min="9481" max="9726" width="9.140625" style="103"/>
    <col min="9727" max="9727" width="5" style="103" customWidth="1"/>
    <col min="9728" max="9728" width="10.85546875" style="103" customWidth="1"/>
    <col min="9729" max="9729" width="37.28515625" style="103" customWidth="1"/>
    <col min="9730" max="9730" width="14.28515625" style="103" customWidth="1"/>
    <col min="9731" max="9731" width="12.5703125" style="103" customWidth="1"/>
    <col min="9732" max="9732" width="11.7109375" style="103" customWidth="1"/>
    <col min="9733" max="9733" width="11.140625" style="103" customWidth="1"/>
    <col min="9734" max="9734" width="15" style="103" customWidth="1"/>
    <col min="9735" max="9735" width="13.42578125" style="103" customWidth="1"/>
    <col min="9736" max="9736" width="11.28515625" style="103" customWidth="1"/>
    <col min="9737" max="9982" width="9.140625" style="103"/>
    <col min="9983" max="9983" width="5" style="103" customWidth="1"/>
    <col min="9984" max="9984" width="10.85546875" style="103" customWidth="1"/>
    <col min="9985" max="9985" width="37.28515625" style="103" customWidth="1"/>
    <col min="9986" max="9986" width="14.28515625" style="103" customWidth="1"/>
    <col min="9987" max="9987" width="12.5703125" style="103" customWidth="1"/>
    <col min="9988" max="9988" width="11.7109375" style="103" customWidth="1"/>
    <col min="9989" max="9989" width="11.140625" style="103" customWidth="1"/>
    <col min="9990" max="9990" width="15" style="103" customWidth="1"/>
    <col min="9991" max="9991" width="13.42578125" style="103" customWidth="1"/>
    <col min="9992" max="9992" width="11.28515625" style="103" customWidth="1"/>
    <col min="9993" max="10238" width="9.140625" style="103"/>
    <col min="10239" max="10239" width="5" style="103" customWidth="1"/>
    <col min="10240" max="10240" width="10.85546875" style="103" customWidth="1"/>
    <col min="10241" max="10241" width="37.28515625" style="103" customWidth="1"/>
    <col min="10242" max="10242" width="14.28515625" style="103" customWidth="1"/>
    <col min="10243" max="10243" width="12.5703125" style="103" customWidth="1"/>
    <col min="10244" max="10244" width="11.7109375" style="103" customWidth="1"/>
    <col min="10245" max="10245" width="11.140625" style="103" customWidth="1"/>
    <col min="10246" max="10246" width="15" style="103" customWidth="1"/>
    <col min="10247" max="10247" width="13.42578125" style="103" customWidth="1"/>
    <col min="10248" max="10248" width="11.28515625" style="103" customWidth="1"/>
    <col min="10249" max="10494" width="9.140625" style="103"/>
    <col min="10495" max="10495" width="5" style="103" customWidth="1"/>
    <col min="10496" max="10496" width="10.85546875" style="103" customWidth="1"/>
    <col min="10497" max="10497" width="37.28515625" style="103" customWidth="1"/>
    <col min="10498" max="10498" width="14.28515625" style="103" customWidth="1"/>
    <col min="10499" max="10499" width="12.5703125" style="103" customWidth="1"/>
    <col min="10500" max="10500" width="11.7109375" style="103" customWidth="1"/>
    <col min="10501" max="10501" width="11.140625" style="103" customWidth="1"/>
    <col min="10502" max="10502" width="15" style="103" customWidth="1"/>
    <col min="10503" max="10503" width="13.42578125" style="103" customWidth="1"/>
    <col min="10504" max="10504" width="11.28515625" style="103" customWidth="1"/>
    <col min="10505" max="10750" width="9.140625" style="103"/>
    <col min="10751" max="10751" width="5" style="103" customWidth="1"/>
    <col min="10752" max="10752" width="10.85546875" style="103" customWidth="1"/>
    <col min="10753" max="10753" width="37.28515625" style="103" customWidth="1"/>
    <col min="10754" max="10754" width="14.28515625" style="103" customWidth="1"/>
    <col min="10755" max="10755" width="12.5703125" style="103" customWidth="1"/>
    <col min="10756" max="10756" width="11.7109375" style="103" customWidth="1"/>
    <col min="10757" max="10757" width="11.140625" style="103" customWidth="1"/>
    <col min="10758" max="10758" width="15" style="103" customWidth="1"/>
    <col min="10759" max="10759" width="13.42578125" style="103" customWidth="1"/>
    <col min="10760" max="10760" width="11.28515625" style="103" customWidth="1"/>
    <col min="10761" max="11006" width="9.140625" style="103"/>
    <col min="11007" max="11007" width="5" style="103" customWidth="1"/>
    <col min="11008" max="11008" width="10.85546875" style="103" customWidth="1"/>
    <col min="11009" max="11009" width="37.28515625" style="103" customWidth="1"/>
    <col min="11010" max="11010" width="14.28515625" style="103" customWidth="1"/>
    <col min="11011" max="11011" width="12.5703125" style="103" customWidth="1"/>
    <col min="11012" max="11012" width="11.7109375" style="103" customWidth="1"/>
    <col min="11013" max="11013" width="11.140625" style="103" customWidth="1"/>
    <col min="11014" max="11014" width="15" style="103" customWidth="1"/>
    <col min="11015" max="11015" width="13.42578125" style="103" customWidth="1"/>
    <col min="11016" max="11016" width="11.28515625" style="103" customWidth="1"/>
    <col min="11017" max="11262" width="9.140625" style="103"/>
    <col min="11263" max="11263" width="5" style="103" customWidth="1"/>
    <col min="11264" max="11264" width="10.85546875" style="103" customWidth="1"/>
    <col min="11265" max="11265" width="37.28515625" style="103" customWidth="1"/>
    <col min="11266" max="11266" width="14.28515625" style="103" customWidth="1"/>
    <col min="11267" max="11267" width="12.5703125" style="103" customWidth="1"/>
    <col min="11268" max="11268" width="11.7109375" style="103" customWidth="1"/>
    <col min="11269" max="11269" width="11.140625" style="103" customWidth="1"/>
    <col min="11270" max="11270" width="15" style="103" customWidth="1"/>
    <col min="11271" max="11271" width="13.42578125" style="103" customWidth="1"/>
    <col min="11272" max="11272" width="11.28515625" style="103" customWidth="1"/>
    <col min="11273" max="11518" width="9.140625" style="103"/>
    <col min="11519" max="11519" width="5" style="103" customWidth="1"/>
    <col min="11520" max="11520" width="10.85546875" style="103" customWidth="1"/>
    <col min="11521" max="11521" width="37.28515625" style="103" customWidth="1"/>
    <col min="11522" max="11522" width="14.28515625" style="103" customWidth="1"/>
    <col min="11523" max="11523" width="12.5703125" style="103" customWidth="1"/>
    <col min="11524" max="11524" width="11.7109375" style="103" customWidth="1"/>
    <col min="11525" max="11525" width="11.140625" style="103" customWidth="1"/>
    <col min="11526" max="11526" width="15" style="103" customWidth="1"/>
    <col min="11527" max="11527" width="13.42578125" style="103" customWidth="1"/>
    <col min="11528" max="11528" width="11.28515625" style="103" customWidth="1"/>
    <col min="11529" max="11774" width="9.140625" style="103"/>
    <col min="11775" max="11775" width="5" style="103" customWidth="1"/>
    <col min="11776" max="11776" width="10.85546875" style="103" customWidth="1"/>
    <col min="11777" max="11777" width="37.28515625" style="103" customWidth="1"/>
    <col min="11778" max="11778" width="14.28515625" style="103" customWidth="1"/>
    <col min="11779" max="11779" width="12.5703125" style="103" customWidth="1"/>
    <col min="11780" max="11780" width="11.7109375" style="103" customWidth="1"/>
    <col min="11781" max="11781" width="11.140625" style="103" customWidth="1"/>
    <col min="11782" max="11782" width="15" style="103" customWidth="1"/>
    <col min="11783" max="11783" width="13.42578125" style="103" customWidth="1"/>
    <col min="11784" max="11784" width="11.28515625" style="103" customWidth="1"/>
    <col min="11785" max="12030" width="9.140625" style="103"/>
    <col min="12031" max="12031" width="5" style="103" customWidth="1"/>
    <col min="12032" max="12032" width="10.85546875" style="103" customWidth="1"/>
    <col min="12033" max="12033" width="37.28515625" style="103" customWidth="1"/>
    <col min="12034" max="12034" width="14.28515625" style="103" customWidth="1"/>
    <col min="12035" max="12035" width="12.5703125" style="103" customWidth="1"/>
    <col min="12036" max="12036" width="11.7109375" style="103" customWidth="1"/>
    <col min="12037" max="12037" width="11.140625" style="103" customWidth="1"/>
    <col min="12038" max="12038" width="15" style="103" customWidth="1"/>
    <col min="12039" max="12039" width="13.42578125" style="103" customWidth="1"/>
    <col min="12040" max="12040" width="11.28515625" style="103" customWidth="1"/>
    <col min="12041" max="12286" width="9.140625" style="103"/>
    <col min="12287" max="12287" width="5" style="103" customWidth="1"/>
    <col min="12288" max="12288" width="10.85546875" style="103" customWidth="1"/>
    <col min="12289" max="12289" width="37.28515625" style="103" customWidth="1"/>
    <col min="12290" max="12290" width="14.28515625" style="103" customWidth="1"/>
    <col min="12291" max="12291" width="12.5703125" style="103" customWidth="1"/>
    <col min="12292" max="12292" width="11.7109375" style="103" customWidth="1"/>
    <col min="12293" max="12293" width="11.140625" style="103" customWidth="1"/>
    <col min="12294" max="12294" width="15" style="103" customWidth="1"/>
    <col min="12295" max="12295" width="13.42578125" style="103" customWidth="1"/>
    <col min="12296" max="12296" width="11.28515625" style="103" customWidth="1"/>
    <col min="12297" max="12542" width="9.140625" style="103"/>
    <col min="12543" max="12543" width="5" style="103" customWidth="1"/>
    <col min="12544" max="12544" width="10.85546875" style="103" customWidth="1"/>
    <col min="12545" max="12545" width="37.28515625" style="103" customWidth="1"/>
    <col min="12546" max="12546" width="14.28515625" style="103" customWidth="1"/>
    <col min="12547" max="12547" width="12.5703125" style="103" customWidth="1"/>
    <col min="12548" max="12548" width="11.7109375" style="103" customWidth="1"/>
    <col min="12549" max="12549" width="11.140625" style="103" customWidth="1"/>
    <col min="12550" max="12550" width="15" style="103" customWidth="1"/>
    <col min="12551" max="12551" width="13.42578125" style="103" customWidth="1"/>
    <col min="12552" max="12552" width="11.28515625" style="103" customWidth="1"/>
    <col min="12553" max="12798" width="9.140625" style="103"/>
    <col min="12799" max="12799" width="5" style="103" customWidth="1"/>
    <col min="12800" max="12800" width="10.85546875" style="103" customWidth="1"/>
    <col min="12801" max="12801" width="37.28515625" style="103" customWidth="1"/>
    <col min="12802" max="12802" width="14.28515625" style="103" customWidth="1"/>
    <col min="12803" max="12803" width="12.5703125" style="103" customWidth="1"/>
    <col min="12804" max="12804" width="11.7109375" style="103" customWidth="1"/>
    <col min="12805" max="12805" width="11.140625" style="103" customWidth="1"/>
    <col min="12806" max="12806" width="15" style="103" customWidth="1"/>
    <col min="12807" max="12807" width="13.42578125" style="103" customWidth="1"/>
    <col min="12808" max="12808" width="11.28515625" style="103" customWidth="1"/>
    <col min="12809" max="13054" width="9.140625" style="103"/>
    <col min="13055" max="13055" width="5" style="103" customWidth="1"/>
    <col min="13056" max="13056" width="10.85546875" style="103" customWidth="1"/>
    <col min="13057" max="13057" width="37.28515625" style="103" customWidth="1"/>
    <col min="13058" max="13058" width="14.28515625" style="103" customWidth="1"/>
    <col min="13059" max="13059" width="12.5703125" style="103" customWidth="1"/>
    <col min="13060" max="13060" width="11.7109375" style="103" customWidth="1"/>
    <col min="13061" max="13061" width="11.140625" style="103" customWidth="1"/>
    <col min="13062" max="13062" width="15" style="103" customWidth="1"/>
    <col min="13063" max="13063" width="13.42578125" style="103" customWidth="1"/>
    <col min="13064" max="13064" width="11.28515625" style="103" customWidth="1"/>
    <col min="13065" max="13310" width="9.140625" style="103"/>
    <col min="13311" max="13311" width="5" style="103" customWidth="1"/>
    <col min="13312" max="13312" width="10.85546875" style="103" customWidth="1"/>
    <col min="13313" max="13313" width="37.28515625" style="103" customWidth="1"/>
    <col min="13314" max="13314" width="14.28515625" style="103" customWidth="1"/>
    <col min="13315" max="13315" width="12.5703125" style="103" customWidth="1"/>
    <col min="13316" max="13316" width="11.7109375" style="103" customWidth="1"/>
    <col min="13317" max="13317" width="11.140625" style="103" customWidth="1"/>
    <col min="13318" max="13318" width="15" style="103" customWidth="1"/>
    <col min="13319" max="13319" width="13.42578125" style="103" customWidth="1"/>
    <col min="13320" max="13320" width="11.28515625" style="103" customWidth="1"/>
    <col min="13321" max="13566" width="9.140625" style="103"/>
    <col min="13567" max="13567" width="5" style="103" customWidth="1"/>
    <col min="13568" max="13568" width="10.85546875" style="103" customWidth="1"/>
    <col min="13569" max="13569" width="37.28515625" style="103" customWidth="1"/>
    <col min="13570" max="13570" width="14.28515625" style="103" customWidth="1"/>
    <col min="13571" max="13571" width="12.5703125" style="103" customWidth="1"/>
    <col min="13572" max="13572" width="11.7109375" style="103" customWidth="1"/>
    <col min="13573" max="13573" width="11.140625" style="103" customWidth="1"/>
    <col min="13574" max="13574" width="15" style="103" customWidth="1"/>
    <col min="13575" max="13575" width="13.42578125" style="103" customWidth="1"/>
    <col min="13576" max="13576" width="11.28515625" style="103" customWidth="1"/>
    <col min="13577" max="13822" width="9.140625" style="103"/>
    <col min="13823" max="13823" width="5" style="103" customWidth="1"/>
    <col min="13824" max="13824" width="10.85546875" style="103" customWidth="1"/>
    <col min="13825" max="13825" width="37.28515625" style="103" customWidth="1"/>
    <col min="13826" max="13826" width="14.28515625" style="103" customWidth="1"/>
    <col min="13827" max="13827" width="12.5703125" style="103" customWidth="1"/>
    <col min="13828" max="13828" width="11.7109375" style="103" customWidth="1"/>
    <col min="13829" max="13829" width="11.140625" style="103" customWidth="1"/>
    <col min="13830" max="13830" width="15" style="103" customWidth="1"/>
    <col min="13831" max="13831" width="13.42578125" style="103" customWidth="1"/>
    <col min="13832" max="13832" width="11.28515625" style="103" customWidth="1"/>
    <col min="13833" max="14078" width="9.140625" style="103"/>
    <col min="14079" max="14079" width="5" style="103" customWidth="1"/>
    <col min="14080" max="14080" width="10.85546875" style="103" customWidth="1"/>
    <col min="14081" max="14081" width="37.28515625" style="103" customWidth="1"/>
    <col min="14082" max="14082" width="14.28515625" style="103" customWidth="1"/>
    <col min="14083" max="14083" width="12.5703125" style="103" customWidth="1"/>
    <col min="14084" max="14084" width="11.7109375" style="103" customWidth="1"/>
    <col min="14085" max="14085" width="11.140625" style="103" customWidth="1"/>
    <col min="14086" max="14086" width="15" style="103" customWidth="1"/>
    <col min="14087" max="14087" width="13.42578125" style="103" customWidth="1"/>
    <col min="14088" max="14088" width="11.28515625" style="103" customWidth="1"/>
    <col min="14089" max="14334" width="9.140625" style="103"/>
    <col min="14335" max="14335" width="5" style="103" customWidth="1"/>
    <col min="14336" max="14336" width="10.85546875" style="103" customWidth="1"/>
    <col min="14337" max="14337" width="37.28515625" style="103" customWidth="1"/>
    <col min="14338" max="14338" width="14.28515625" style="103" customWidth="1"/>
    <col min="14339" max="14339" width="12.5703125" style="103" customWidth="1"/>
    <col min="14340" max="14340" width="11.7109375" style="103" customWidth="1"/>
    <col min="14341" max="14341" width="11.140625" style="103" customWidth="1"/>
    <col min="14342" max="14342" width="15" style="103" customWidth="1"/>
    <col min="14343" max="14343" width="13.42578125" style="103" customWidth="1"/>
    <col min="14344" max="14344" width="11.28515625" style="103" customWidth="1"/>
    <col min="14345" max="14590" width="9.140625" style="103"/>
    <col min="14591" max="14591" width="5" style="103" customWidth="1"/>
    <col min="14592" max="14592" width="10.85546875" style="103" customWidth="1"/>
    <col min="14593" max="14593" width="37.28515625" style="103" customWidth="1"/>
    <col min="14594" max="14594" width="14.28515625" style="103" customWidth="1"/>
    <col min="14595" max="14595" width="12.5703125" style="103" customWidth="1"/>
    <col min="14596" max="14596" width="11.7109375" style="103" customWidth="1"/>
    <col min="14597" max="14597" width="11.140625" style="103" customWidth="1"/>
    <col min="14598" max="14598" width="15" style="103" customWidth="1"/>
    <col min="14599" max="14599" width="13.42578125" style="103" customWidth="1"/>
    <col min="14600" max="14600" width="11.28515625" style="103" customWidth="1"/>
    <col min="14601" max="14846" width="9.140625" style="103"/>
    <col min="14847" max="14847" width="5" style="103" customWidth="1"/>
    <col min="14848" max="14848" width="10.85546875" style="103" customWidth="1"/>
    <col min="14849" max="14849" width="37.28515625" style="103" customWidth="1"/>
    <col min="14850" max="14850" width="14.28515625" style="103" customWidth="1"/>
    <col min="14851" max="14851" width="12.5703125" style="103" customWidth="1"/>
    <col min="14852" max="14852" width="11.7109375" style="103" customWidth="1"/>
    <col min="14853" max="14853" width="11.140625" style="103" customWidth="1"/>
    <col min="14854" max="14854" width="15" style="103" customWidth="1"/>
    <col min="14855" max="14855" width="13.42578125" style="103" customWidth="1"/>
    <col min="14856" max="14856" width="11.28515625" style="103" customWidth="1"/>
    <col min="14857" max="15102" width="9.140625" style="103"/>
    <col min="15103" max="15103" width="5" style="103" customWidth="1"/>
    <col min="15104" max="15104" width="10.85546875" style="103" customWidth="1"/>
    <col min="15105" max="15105" width="37.28515625" style="103" customWidth="1"/>
    <col min="15106" max="15106" width="14.28515625" style="103" customWidth="1"/>
    <col min="15107" max="15107" width="12.5703125" style="103" customWidth="1"/>
    <col min="15108" max="15108" width="11.7109375" style="103" customWidth="1"/>
    <col min="15109" max="15109" width="11.140625" style="103" customWidth="1"/>
    <col min="15110" max="15110" width="15" style="103" customWidth="1"/>
    <col min="15111" max="15111" width="13.42578125" style="103" customWidth="1"/>
    <col min="15112" max="15112" width="11.28515625" style="103" customWidth="1"/>
    <col min="15113" max="15358" width="9.140625" style="103"/>
    <col min="15359" max="15359" width="5" style="103" customWidth="1"/>
    <col min="15360" max="15360" width="10.85546875" style="103" customWidth="1"/>
    <col min="15361" max="15361" width="37.28515625" style="103" customWidth="1"/>
    <col min="15362" max="15362" width="14.28515625" style="103" customWidth="1"/>
    <col min="15363" max="15363" width="12.5703125" style="103" customWidth="1"/>
    <col min="15364" max="15364" width="11.7109375" style="103" customWidth="1"/>
    <col min="15365" max="15365" width="11.140625" style="103" customWidth="1"/>
    <col min="15366" max="15366" width="15" style="103" customWidth="1"/>
    <col min="15367" max="15367" width="13.42578125" style="103" customWidth="1"/>
    <col min="15368" max="15368" width="11.28515625" style="103" customWidth="1"/>
    <col min="15369" max="15614" width="9.140625" style="103"/>
    <col min="15615" max="15615" width="5" style="103" customWidth="1"/>
    <col min="15616" max="15616" width="10.85546875" style="103" customWidth="1"/>
    <col min="15617" max="15617" width="37.28515625" style="103" customWidth="1"/>
    <col min="15618" max="15618" width="14.28515625" style="103" customWidth="1"/>
    <col min="15619" max="15619" width="12.5703125" style="103" customWidth="1"/>
    <col min="15620" max="15620" width="11.7109375" style="103" customWidth="1"/>
    <col min="15621" max="15621" width="11.140625" style="103" customWidth="1"/>
    <col min="15622" max="15622" width="15" style="103" customWidth="1"/>
    <col min="15623" max="15623" width="13.42578125" style="103" customWidth="1"/>
    <col min="15624" max="15624" width="11.28515625" style="103" customWidth="1"/>
    <col min="15625" max="15870" width="9.140625" style="103"/>
    <col min="15871" max="15871" width="5" style="103" customWidth="1"/>
    <col min="15872" max="15872" width="10.85546875" style="103" customWidth="1"/>
    <col min="15873" max="15873" width="37.28515625" style="103" customWidth="1"/>
    <col min="15874" max="15874" width="14.28515625" style="103" customWidth="1"/>
    <col min="15875" max="15875" width="12.5703125" style="103" customWidth="1"/>
    <col min="15876" max="15876" width="11.7109375" style="103" customWidth="1"/>
    <col min="15877" max="15877" width="11.140625" style="103" customWidth="1"/>
    <col min="15878" max="15878" width="15" style="103" customWidth="1"/>
    <col min="15879" max="15879" width="13.42578125" style="103" customWidth="1"/>
    <col min="15880" max="15880" width="11.28515625" style="103" customWidth="1"/>
    <col min="15881" max="16126" width="9.140625" style="103"/>
    <col min="16127" max="16127" width="5" style="103" customWidth="1"/>
    <col min="16128" max="16128" width="10.85546875" style="103" customWidth="1"/>
    <col min="16129" max="16129" width="37.28515625" style="103" customWidth="1"/>
    <col min="16130" max="16130" width="14.28515625" style="103" customWidth="1"/>
    <col min="16131" max="16131" width="12.5703125" style="103" customWidth="1"/>
    <col min="16132" max="16132" width="11.7109375" style="103" customWidth="1"/>
    <col min="16133" max="16133" width="11.140625" style="103" customWidth="1"/>
    <col min="16134" max="16134" width="15" style="103" customWidth="1"/>
    <col min="16135" max="16135" width="13.42578125" style="103" customWidth="1"/>
    <col min="16136" max="16136" width="11.28515625" style="103" customWidth="1"/>
    <col min="16137" max="16384" width="9.140625" style="103"/>
  </cols>
  <sheetData>
    <row r="1" spans="1:9" x14ac:dyDescent="0.2">
      <c r="D1" s="105"/>
      <c r="E1" s="105"/>
      <c r="F1" s="105"/>
      <c r="G1" s="105"/>
      <c r="H1" s="105"/>
    </row>
    <row r="2" spans="1:9" ht="37.5" customHeight="1" x14ac:dyDescent="0.2">
      <c r="B2" s="233" t="s">
        <v>862</v>
      </c>
      <c r="C2" s="234"/>
      <c r="D2" s="234"/>
      <c r="E2" s="234"/>
      <c r="F2" s="234"/>
      <c r="G2" s="234"/>
      <c r="H2" s="234"/>
    </row>
    <row r="3" spans="1:9" x14ac:dyDescent="0.2">
      <c r="B3" s="106"/>
      <c r="C3" s="106"/>
      <c r="D3" s="107"/>
      <c r="E3" s="108" t="s">
        <v>9</v>
      </c>
      <c r="F3" s="107"/>
      <c r="G3" s="107"/>
      <c r="H3" s="107"/>
    </row>
    <row r="4" spans="1:9" x14ac:dyDescent="0.2">
      <c r="D4" s="105"/>
      <c r="E4" s="105"/>
      <c r="F4" s="105"/>
      <c r="G4" s="105"/>
      <c r="H4" s="105"/>
    </row>
    <row r="5" spans="1:9" x14ac:dyDescent="0.2">
      <c r="D5" s="105"/>
      <c r="E5" s="109" t="s">
        <v>133</v>
      </c>
      <c r="F5" s="105"/>
      <c r="G5" s="110"/>
      <c r="H5" s="105"/>
    </row>
    <row r="6" spans="1:9" x14ac:dyDescent="0.2">
      <c r="D6" s="105"/>
      <c r="E6" s="105" t="s">
        <v>113</v>
      </c>
      <c r="F6" s="105"/>
      <c r="G6" s="105"/>
      <c r="H6" s="105"/>
    </row>
    <row r="7" spans="1:9" x14ac:dyDescent="0.2">
      <c r="D7" s="105"/>
      <c r="E7" s="105"/>
      <c r="F7" s="105"/>
      <c r="G7" s="105"/>
      <c r="H7" s="105"/>
    </row>
    <row r="8" spans="1:9" x14ac:dyDescent="0.2">
      <c r="C8" s="111" t="s">
        <v>62</v>
      </c>
      <c r="D8" s="235" t="s">
        <v>755</v>
      </c>
      <c r="E8" s="234"/>
      <c r="F8" s="234"/>
      <c r="G8" s="234"/>
      <c r="H8" s="234"/>
    </row>
    <row r="9" spans="1:9" x14ac:dyDescent="0.2">
      <c r="D9" s="107"/>
      <c r="E9" s="108" t="s">
        <v>114</v>
      </c>
      <c r="F9" s="107"/>
      <c r="G9" s="107"/>
      <c r="H9" s="107"/>
    </row>
    <row r="10" spans="1:9" x14ac:dyDescent="0.2">
      <c r="D10" s="105"/>
      <c r="E10" s="105"/>
      <c r="F10" s="105"/>
      <c r="G10" s="105"/>
      <c r="H10" s="105"/>
    </row>
    <row r="11" spans="1:9" x14ac:dyDescent="0.2">
      <c r="C11" s="112" t="s">
        <v>856</v>
      </c>
      <c r="D11" s="113"/>
      <c r="E11" s="105"/>
      <c r="F11" s="105"/>
      <c r="G11" s="105"/>
      <c r="H11" s="105"/>
    </row>
    <row r="12" spans="1:9" x14ac:dyDescent="0.2">
      <c r="D12" s="105"/>
      <c r="E12" s="105"/>
      <c r="F12" s="105"/>
      <c r="G12" s="105"/>
      <c r="H12" s="105"/>
    </row>
    <row r="13" spans="1:9" ht="12.75" customHeight="1" x14ac:dyDescent="0.2">
      <c r="A13" s="232" t="s">
        <v>10</v>
      </c>
      <c r="B13" s="236" t="s">
        <v>115</v>
      </c>
      <c r="C13" s="236" t="s">
        <v>116</v>
      </c>
      <c r="D13" s="237" t="s">
        <v>117</v>
      </c>
      <c r="E13" s="237"/>
      <c r="F13" s="237"/>
      <c r="G13" s="237"/>
      <c r="H13" s="237"/>
      <c r="I13" s="229" t="s">
        <v>118</v>
      </c>
    </row>
    <row r="14" spans="1:9" x14ac:dyDescent="0.2">
      <c r="A14" s="232"/>
      <c r="B14" s="236"/>
      <c r="C14" s="236"/>
      <c r="D14" s="232" t="s">
        <v>119</v>
      </c>
      <c r="E14" s="232" t="s">
        <v>16</v>
      </c>
      <c r="F14" s="232" t="s">
        <v>120</v>
      </c>
      <c r="G14" s="232" t="s">
        <v>18</v>
      </c>
      <c r="H14" s="232" t="s">
        <v>121</v>
      </c>
      <c r="I14" s="230"/>
    </row>
    <row r="15" spans="1:9" x14ac:dyDescent="0.2">
      <c r="A15" s="232"/>
      <c r="B15" s="236"/>
      <c r="C15" s="236"/>
      <c r="D15" s="232"/>
      <c r="E15" s="232"/>
      <c r="F15" s="232"/>
      <c r="G15" s="232"/>
      <c r="H15" s="232"/>
      <c r="I15" s="230"/>
    </row>
    <row r="16" spans="1:9" x14ac:dyDescent="0.2">
      <c r="A16" s="232"/>
      <c r="B16" s="236"/>
      <c r="C16" s="236"/>
      <c r="D16" s="232"/>
      <c r="E16" s="232"/>
      <c r="F16" s="232"/>
      <c r="G16" s="232"/>
      <c r="H16" s="232"/>
      <c r="I16" s="231"/>
    </row>
    <row r="17" spans="1:9" x14ac:dyDescent="0.2">
      <c r="A17" s="114">
        <v>1</v>
      </c>
      <c r="B17" s="115">
        <v>2</v>
      </c>
      <c r="C17" s="115">
        <v>3</v>
      </c>
      <c r="D17" s="116">
        <v>4</v>
      </c>
      <c r="E17" s="116">
        <v>5</v>
      </c>
      <c r="F17" s="116">
        <v>6</v>
      </c>
      <c r="G17" s="116">
        <v>7</v>
      </c>
      <c r="H17" s="116">
        <v>8</v>
      </c>
      <c r="I17" s="187">
        <v>9</v>
      </c>
    </row>
    <row r="18" spans="1:9" ht="12.75" customHeight="1" x14ac:dyDescent="0.2">
      <c r="A18" s="225" t="s">
        <v>122</v>
      </c>
      <c r="B18" s="226"/>
      <c r="C18" s="226"/>
      <c r="D18" s="226"/>
      <c r="E18" s="226"/>
      <c r="F18" s="226"/>
      <c r="G18" s="226"/>
      <c r="H18" s="226"/>
      <c r="I18" s="118"/>
    </row>
    <row r="19" spans="1:9" ht="25.5" x14ac:dyDescent="0.2">
      <c r="A19" s="186">
        <v>1</v>
      </c>
      <c r="B19" s="129" t="s">
        <v>853</v>
      </c>
      <c r="C19" s="130" t="s">
        <v>749</v>
      </c>
      <c r="D19" s="131"/>
      <c r="E19" s="132"/>
      <c r="F19" s="132"/>
      <c r="G19" s="120">
        <f>'Смета№09-01-01'!N121*I19</f>
        <v>1941808</v>
      </c>
      <c r="H19" s="120">
        <f t="shared" ref="H19:H21" si="0">SUM(D19:G19)</f>
        <v>1941808</v>
      </c>
      <c r="I19" s="119">
        <v>1</v>
      </c>
    </row>
    <row r="20" spans="1:9" ht="25.5" x14ac:dyDescent="0.2">
      <c r="A20" s="186">
        <v>2</v>
      </c>
      <c r="B20" s="129" t="s">
        <v>854</v>
      </c>
      <c r="C20" s="130" t="s">
        <v>806</v>
      </c>
      <c r="D20" s="131"/>
      <c r="E20" s="132"/>
      <c r="F20" s="132"/>
      <c r="G20" s="120">
        <f>'Смета №09-01-02'!N151*I20</f>
        <v>1966945</v>
      </c>
      <c r="H20" s="120">
        <f t="shared" si="0"/>
        <v>1966945</v>
      </c>
      <c r="I20" s="119">
        <v>1</v>
      </c>
    </row>
    <row r="21" spans="1:9" x14ac:dyDescent="0.2">
      <c r="A21" s="186"/>
      <c r="B21" s="129"/>
      <c r="C21" s="130"/>
      <c r="D21" s="131"/>
      <c r="E21" s="132"/>
      <c r="F21" s="132"/>
      <c r="G21" s="120"/>
      <c r="H21" s="120"/>
      <c r="I21" s="119"/>
    </row>
    <row r="22" spans="1:9" x14ac:dyDescent="0.2">
      <c r="A22" s="118"/>
      <c r="B22" s="227" t="s">
        <v>123</v>
      </c>
      <c r="C22" s="228"/>
      <c r="D22" s="120">
        <f>SUM(D19:D19)</f>
        <v>0</v>
      </c>
      <c r="E22" s="120">
        <f>SUM(E19:E19)</f>
        <v>0</v>
      </c>
      <c r="F22" s="120">
        <f>SUM(F19:F19)</f>
        <v>0</v>
      </c>
      <c r="G22" s="120">
        <f>SUM(G19:G20)</f>
        <v>3908753</v>
      </c>
      <c r="H22" s="120">
        <f>SUM(H19:H20)</f>
        <v>3908753</v>
      </c>
      <c r="I22" s="118"/>
    </row>
    <row r="23" spans="1:9" x14ac:dyDescent="0.2">
      <c r="A23" s="118"/>
      <c r="B23" s="227" t="s">
        <v>124</v>
      </c>
      <c r="C23" s="228"/>
      <c r="D23" s="120">
        <f>D22</f>
        <v>0</v>
      </c>
      <c r="E23" s="120">
        <f t="shared" ref="E23:G23" si="1">E22</f>
        <v>0</v>
      </c>
      <c r="F23" s="120">
        <f t="shared" si="1"/>
        <v>0</v>
      </c>
      <c r="G23" s="120">
        <f t="shared" si="1"/>
        <v>3908753</v>
      </c>
      <c r="H23" s="120">
        <f>SUM(D23:G23)</f>
        <v>3908753</v>
      </c>
      <c r="I23" s="118"/>
    </row>
    <row r="24" spans="1:9" x14ac:dyDescent="0.2">
      <c r="A24" s="118"/>
      <c r="B24" s="121"/>
      <c r="C24" s="122" t="s">
        <v>125</v>
      </c>
      <c r="D24" s="123"/>
      <c r="E24" s="123"/>
      <c r="F24" s="123"/>
      <c r="G24" s="123"/>
      <c r="H24" s="123">
        <f>SUM(H25:H31)</f>
        <v>3908753</v>
      </c>
      <c r="I24" s="118"/>
    </row>
    <row r="25" spans="1:9" x14ac:dyDescent="0.2">
      <c r="A25" s="118"/>
      <c r="B25" s="121"/>
      <c r="C25" s="124" t="s">
        <v>126</v>
      </c>
      <c r="D25" s="125"/>
      <c r="E25" s="125"/>
      <c r="F25" s="125"/>
      <c r="G25" s="125"/>
      <c r="H25" s="126">
        <f>'Смета№09-01-01'!N126+'Смета №09-01-02'!N156</f>
        <v>1861312</v>
      </c>
      <c r="I25" s="118"/>
    </row>
    <row r="26" spans="1:9" x14ac:dyDescent="0.2">
      <c r="A26" s="118"/>
      <c r="B26" s="121"/>
      <c r="C26" s="124" t="s">
        <v>127</v>
      </c>
      <c r="D26" s="125"/>
      <c r="E26" s="125"/>
      <c r="F26" s="125"/>
      <c r="G26" s="125"/>
      <c r="H26" s="126">
        <v>0</v>
      </c>
      <c r="I26" s="118"/>
    </row>
    <row r="27" spans="1:9" x14ac:dyDescent="0.2">
      <c r="A27" s="118"/>
      <c r="B27" s="121"/>
      <c r="C27" s="124" t="s">
        <v>128</v>
      </c>
      <c r="D27" s="125"/>
      <c r="E27" s="125"/>
      <c r="F27" s="125"/>
      <c r="G27" s="125"/>
      <c r="H27" s="126">
        <v>0</v>
      </c>
      <c r="I27" s="118"/>
    </row>
    <row r="28" spans="1:9" x14ac:dyDescent="0.2">
      <c r="A28" s="118"/>
      <c r="B28" s="121"/>
      <c r="C28" s="124" t="s">
        <v>129</v>
      </c>
      <c r="D28" s="125"/>
      <c r="E28" s="125"/>
      <c r="F28" s="125"/>
      <c r="G28" s="125"/>
      <c r="H28" s="126">
        <f>'Смета№09-01-01'!N127+'Смета №09-01-02'!N157</f>
        <v>1377370</v>
      </c>
      <c r="I28" s="118"/>
    </row>
    <row r="29" spans="1:9" x14ac:dyDescent="0.2">
      <c r="A29" s="118"/>
      <c r="B29" s="121"/>
      <c r="C29" s="124" t="s">
        <v>130</v>
      </c>
      <c r="D29" s="125"/>
      <c r="E29" s="125"/>
      <c r="F29" s="125"/>
      <c r="G29" s="125"/>
      <c r="H29" s="126">
        <f>'Смета№09-01-01'!N128+'Смета №09-01-02'!N158</f>
        <v>670071</v>
      </c>
      <c r="I29" s="118"/>
    </row>
    <row r="30" spans="1:9" x14ac:dyDescent="0.2">
      <c r="A30" s="118"/>
      <c r="B30" s="121"/>
      <c r="C30" s="124" t="s">
        <v>131</v>
      </c>
      <c r="D30" s="125"/>
      <c r="E30" s="125"/>
      <c r="F30" s="125"/>
      <c r="G30" s="125"/>
      <c r="H30" s="126">
        <v>0</v>
      </c>
      <c r="I30" s="118"/>
    </row>
    <row r="31" spans="1:9" x14ac:dyDescent="0.2">
      <c r="A31" s="118"/>
      <c r="B31" s="121"/>
      <c r="C31" s="124" t="s">
        <v>132</v>
      </c>
      <c r="D31" s="125"/>
      <c r="E31" s="125"/>
      <c r="F31" s="125"/>
      <c r="G31" s="125"/>
      <c r="H31" s="126">
        <v>0</v>
      </c>
      <c r="I31" s="118"/>
    </row>
  </sheetData>
  <mergeCells count="15">
    <mergeCell ref="A18:H18"/>
    <mergeCell ref="B22:C22"/>
    <mergeCell ref="B23:C23"/>
    <mergeCell ref="I13:I16"/>
    <mergeCell ref="D14:D16"/>
    <mergeCell ref="E14:E16"/>
    <mergeCell ref="F14:F16"/>
    <mergeCell ref="G14:G16"/>
    <mergeCell ref="H14:H16"/>
    <mergeCell ref="B2:H2"/>
    <mergeCell ref="D8:H8"/>
    <mergeCell ref="A13:A16"/>
    <mergeCell ref="B13:B16"/>
    <mergeCell ref="C13:C16"/>
    <mergeCell ref="D13:H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opLeftCell="A61" zoomScaleNormal="100" zoomScaleSheetLayoutView="100" workbookViewId="0">
      <selection activeCell="K31" sqref="K31"/>
    </sheetView>
  </sheetViews>
  <sheetFormatPr defaultColWidth="8.85546875" defaultRowHeight="12.75" x14ac:dyDescent="0.2"/>
  <cols>
    <col min="1" max="1" width="8.85546875" style="142"/>
    <col min="2" max="2" width="53.85546875" style="142" customWidth="1"/>
    <col min="3" max="3" width="11" style="142" customWidth="1"/>
    <col min="4" max="5" width="8.85546875" style="142" customWidth="1"/>
    <col min="6" max="6" width="14" style="142" customWidth="1"/>
    <col min="7" max="7" width="8.85546875" style="142"/>
    <col min="8" max="8" width="8.85546875" style="142" customWidth="1"/>
    <col min="9" max="16384" width="8.85546875" style="142"/>
  </cols>
  <sheetData>
    <row r="1" spans="1:9" x14ac:dyDescent="0.2">
      <c r="G1" s="142" t="s">
        <v>151</v>
      </c>
    </row>
    <row r="2" spans="1:9" ht="18.75" x14ac:dyDescent="0.3">
      <c r="A2" s="258" t="s">
        <v>216</v>
      </c>
      <c r="B2" s="258"/>
      <c r="C2" s="258"/>
      <c r="D2" s="258"/>
      <c r="E2" s="258"/>
      <c r="F2" s="258"/>
      <c r="G2" s="258"/>
      <c r="H2" s="258"/>
    </row>
    <row r="3" spans="1:9" ht="14.25" x14ac:dyDescent="0.2">
      <c r="A3" s="259" t="s">
        <v>152</v>
      </c>
      <c r="B3" s="259"/>
      <c r="C3" s="259"/>
      <c r="D3" s="259"/>
      <c r="E3" s="259"/>
      <c r="F3" s="259"/>
      <c r="G3" s="259"/>
      <c r="H3" s="259"/>
    </row>
    <row r="4" spans="1:9" ht="9.75" customHeight="1" x14ac:dyDescent="0.2">
      <c r="A4" s="143"/>
      <c r="B4" s="143"/>
      <c r="C4" s="143"/>
      <c r="D4" s="143"/>
      <c r="E4" s="143"/>
      <c r="F4" s="143"/>
      <c r="G4" s="143"/>
      <c r="H4" s="143"/>
    </row>
    <row r="5" spans="1:9" ht="35.25" customHeight="1" x14ac:dyDescent="0.2">
      <c r="A5" s="260" t="s">
        <v>226</v>
      </c>
      <c r="B5" s="261"/>
      <c r="C5" s="261"/>
      <c r="D5" s="261"/>
      <c r="E5" s="261"/>
      <c r="F5" s="261"/>
      <c r="G5" s="261"/>
      <c r="H5" s="261"/>
    </row>
    <row r="6" spans="1:9" ht="21.75" customHeight="1" x14ac:dyDescent="0.2">
      <c r="A6" s="255" t="s">
        <v>153</v>
      </c>
      <c r="B6" s="255"/>
      <c r="C6" s="255"/>
      <c r="D6" s="255"/>
      <c r="E6" s="262"/>
      <c r="F6" s="262"/>
      <c r="G6" s="262"/>
      <c r="H6" s="262"/>
    </row>
    <row r="7" spans="1:9" ht="33.75" customHeight="1" x14ac:dyDescent="0.2">
      <c r="A7" s="255" t="s">
        <v>68</v>
      </c>
      <c r="B7" s="255"/>
      <c r="C7" s="255"/>
      <c r="D7" s="256"/>
      <c r="E7" s="257"/>
      <c r="F7" s="257"/>
      <c r="G7" s="257"/>
      <c r="H7" s="257"/>
      <c r="I7" s="257"/>
    </row>
    <row r="8" spans="1:9" ht="8.25" customHeight="1" x14ac:dyDescent="0.3">
      <c r="A8" s="144"/>
      <c r="B8" s="145"/>
      <c r="C8" s="145"/>
      <c r="D8" s="145"/>
      <c r="E8" s="145"/>
      <c r="F8" s="145"/>
      <c r="G8" s="145"/>
      <c r="H8" s="145"/>
    </row>
    <row r="9" spans="1:9" ht="15.75" x14ac:dyDescent="0.25">
      <c r="A9" s="146"/>
      <c r="B9" s="147" t="s">
        <v>154</v>
      </c>
      <c r="C9" s="148"/>
      <c r="D9" s="146"/>
      <c r="E9" s="146"/>
      <c r="F9" s="146"/>
      <c r="G9" s="146"/>
      <c r="H9" s="146"/>
    </row>
    <row r="10" spans="1:9" ht="15.75" x14ac:dyDescent="0.25">
      <c r="A10" s="147" t="s">
        <v>155</v>
      </c>
      <c r="B10" s="147"/>
      <c r="C10" s="148"/>
      <c r="D10" s="146"/>
      <c r="E10" s="146"/>
      <c r="F10" s="146"/>
      <c r="G10" s="146"/>
      <c r="H10" s="146"/>
    </row>
    <row r="11" spans="1:9" ht="15.75" x14ac:dyDescent="0.25">
      <c r="A11" s="147"/>
      <c r="B11" s="147" t="s">
        <v>156</v>
      </c>
      <c r="C11" s="148"/>
      <c r="D11" s="146"/>
      <c r="E11" s="146"/>
      <c r="F11" s="146"/>
      <c r="G11" s="146"/>
      <c r="H11" s="146"/>
    </row>
    <row r="12" spans="1:9" ht="16.5" thickBot="1" x14ac:dyDescent="0.3">
      <c r="A12" s="147" t="s">
        <v>157</v>
      </c>
      <c r="B12" s="147"/>
      <c r="C12" s="148"/>
      <c r="D12" s="146"/>
      <c r="E12" s="146"/>
      <c r="F12" s="146"/>
      <c r="G12" s="146"/>
      <c r="H12" s="146"/>
    </row>
    <row r="13" spans="1:9" ht="16.5" hidden="1" thickBot="1" x14ac:dyDescent="0.3">
      <c r="A13" s="147" t="s">
        <v>158</v>
      </c>
      <c r="B13" s="147"/>
      <c r="C13" s="148"/>
      <c r="D13" s="146"/>
      <c r="E13" s="146"/>
      <c r="F13" s="146"/>
      <c r="G13" s="146"/>
      <c r="H13" s="146"/>
    </row>
    <row r="14" spans="1:9" ht="16.5" hidden="1" thickBot="1" x14ac:dyDescent="0.3">
      <c r="A14" s="147" t="s">
        <v>159</v>
      </c>
      <c r="B14" s="147"/>
      <c r="C14" s="148"/>
      <c r="D14" s="146"/>
      <c r="E14" s="146"/>
      <c r="F14" s="146"/>
      <c r="G14" s="146"/>
      <c r="H14" s="146"/>
    </row>
    <row r="15" spans="1:9" ht="16.5" hidden="1" thickBot="1" x14ac:dyDescent="0.3">
      <c r="A15" s="147" t="s">
        <v>160</v>
      </c>
      <c r="B15" s="149"/>
      <c r="C15" s="150"/>
      <c r="D15" s="151"/>
      <c r="E15" s="149"/>
      <c r="F15" s="146"/>
      <c r="G15" s="151"/>
      <c r="H15" s="151"/>
    </row>
    <row r="16" spans="1:9" ht="16.5" hidden="1" thickBot="1" x14ac:dyDescent="0.3">
      <c r="A16" s="147" t="s">
        <v>161</v>
      </c>
      <c r="B16" s="147"/>
      <c r="C16" s="148"/>
      <c r="D16" s="146"/>
      <c r="E16" s="152"/>
      <c r="F16" s="146"/>
      <c r="G16" s="152"/>
      <c r="H16" s="152"/>
    </row>
    <row r="17" spans="1:8" ht="16.5" hidden="1" thickBot="1" x14ac:dyDescent="0.3">
      <c r="A17" s="147" t="s">
        <v>162</v>
      </c>
      <c r="B17" s="147"/>
      <c r="C17" s="148"/>
      <c r="D17" s="146"/>
      <c r="E17" s="152"/>
      <c r="F17" s="146"/>
      <c r="G17" s="152"/>
      <c r="H17" s="152"/>
    </row>
    <row r="18" spans="1:8" ht="16.5" hidden="1" thickBot="1" x14ac:dyDescent="0.3">
      <c r="A18" s="147" t="s">
        <v>163</v>
      </c>
      <c r="B18" s="147"/>
      <c r="C18" s="148"/>
      <c r="D18" s="146"/>
      <c r="E18" s="152"/>
      <c r="F18" s="146"/>
      <c r="G18" s="152"/>
      <c r="H18" s="152"/>
    </row>
    <row r="19" spans="1:8" ht="16.5" hidden="1" thickBot="1" x14ac:dyDescent="0.3">
      <c r="A19" s="147" t="s">
        <v>164</v>
      </c>
      <c r="B19" s="147"/>
      <c r="C19" s="148"/>
      <c r="D19" s="146"/>
      <c r="E19" s="152"/>
      <c r="F19" s="146"/>
      <c r="G19" s="152"/>
      <c r="H19" s="152"/>
    </row>
    <row r="20" spans="1:8" ht="15.75" hidden="1" thickBot="1" x14ac:dyDescent="0.3">
      <c r="A20" s="147"/>
      <c r="B20" s="153" t="s">
        <v>165</v>
      </c>
      <c r="C20" s="154"/>
      <c r="D20" s="154"/>
      <c r="E20" s="154"/>
      <c r="F20" s="155"/>
      <c r="G20" s="155"/>
      <c r="H20" s="155"/>
    </row>
    <row r="21" spans="1:8" ht="15.75" hidden="1" thickBot="1" x14ac:dyDescent="0.3">
      <c r="A21" s="147"/>
      <c r="B21" s="156" t="s">
        <v>166</v>
      </c>
      <c r="C21" s="154"/>
      <c r="D21" s="154"/>
      <c r="E21" s="154"/>
      <c r="F21" s="155"/>
      <c r="G21" s="155"/>
      <c r="H21" s="155"/>
    </row>
    <row r="22" spans="1:8" ht="15.75" hidden="1" thickBot="1" x14ac:dyDescent="0.3">
      <c r="A22" s="147"/>
      <c r="B22" s="153" t="s">
        <v>167</v>
      </c>
      <c r="C22" s="154"/>
      <c r="D22" s="154"/>
      <c r="E22" s="154"/>
      <c r="F22" s="155"/>
      <c r="G22" s="155"/>
      <c r="H22" s="155"/>
    </row>
    <row r="23" spans="1:8" ht="15.75" x14ac:dyDescent="0.25">
      <c r="A23" s="243" t="s">
        <v>168</v>
      </c>
      <c r="B23" s="244"/>
      <c r="C23" s="247" t="s">
        <v>169</v>
      </c>
      <c r="D23" s="248"/>
      <c r="E23" s="248"/>
      <c r="F23" s="248"/>
      <c r="G23" s="248"/>
      <c r="H23" s="249"/>
    </row>
    <row r="24" spans="1:8" ht="15" x14ac:dyDescent="0.25">
      <c r="A24" s="245"/>
      <c r="B24" s="246"/>
      <c r="C24" s="157" t="s">
        <v>170</v>
      </c>
      <c r="D24" s="157" t="s">
        <v>171</v>
      </c>
      <c r="E24" s="157" t="s">
        <v>172</v>
      </c>
      <c r="F24" s="157" t="s">
        <v>173</v>
      </c>
      <c r="G24" s="157" t="s">
        <v>174</v>
      </c>
      <c r="H24" s="158" t="s">
        <v>175</v>
      </c>
    </row>
    <row r="25" spans="1:8" ht="32.25" customHeight="1" thickBot="1" x14ac:dyDescent="0.3">
      <c r="A25" s="241" t="s">
        <v>176</v>
      </c>
      <c r="B25" s="242"/>
      <c r="C25" s="159">
        <v>1</v>
      </c>
      <c r="D25" s="159">
        <v>1</v>
      </c>
      <c r="E25" s="159">
        <v>1</v>
      </c>
      <c r="F25" s="159">
        <v>1</v>
      </c>
      <c r="G25" s="159">
        <v>1</v>
      </c>
      <c r="H25" s="160">
        <v>1</v>
      </c>
    </row>
    <row r="26" spans="1:8" ht="15.75" thickBot="1" x14ac:dyDescent="0.3">
      <c r="A26" s="147"/>
      <c r="B26" s="153" t="s">
        <v>177</v>
      </c>
      <c r="C26" s="161"/>
      <c r="D26" s="161"/>
      <c r="E26" s="161"/>
      <c r="F26" s="162"/>
      <c r="G26" s="162"/>
      <c r="H26" s="162"/>
    </row>
    <row r="27" spans="1:8" ht="15.75" x14ac:dyDescent="0.25">
      <c r="A27" s="243" t="s">
        <v>168</v>
      </c>
      <c r="B27" s="244"/>
      <c r="C27" s="252" t="s">
        <v>169</v>
      </c>
      <c r="D27" s="253"/>
      <c r="E27" s="253"/>
      <c r="F27" s="253"/>
      <c r="G27" s="253"/>
      <c r="H27" s="254"/>
    </row>
    <row r="28" spans="1:8" ht="22.5" customHeight="1" x14ac:dyDescent="0.25">
      <c r="A28" s="245"/>
      <c r="B28" s="246"/>
      <c r="C28" s="163" t="s">
        <v>170</v>
      </c>
      <c r="D28" s="163" t="s">
        <v>171</v>
      </c>
      <c r="E28" s="163" t="s">
        <v>172</v>
      </c>
      <c r="F28" s="163" t="s">
        <v>173</v>
      </c>
      <c r="G28" s="163" t="s">
        <v>174</v>
      </c>
      <c r="H28" s="164" t="s">
        <v>175</v>
      </c>
    </row>
    <row r="29" spans="1:8" ht="30.75" customHeight="1" thickBot="1" x14ac:dyDescent="0.3">
      <c r="A29" s="241" t="s">
        <v>178</v>
      </c>
      <c r="B29" s="242"/>
      <c r="C29" s="159">
        <v>3</v>
      </c>
      <c r="D29" s="159">
        <v>2</v>
      </c>
      <c r="E29" s="159">
        <v>3</v>
      </c>
      <c r="F29" s="159">
        <v>2</v>
      </c>
      <c r="G29" s="159">
        <v>3</v>
      </c>
      <c r="H29" s="160">
        <v>3</v>
      </c>
    </row>
    <row r="30" spans="1:8" ht="15.75" thickBot="1" x14ac:dyDescent="0.3">
      <c r="A30" s="147"/>
      <c r="B30" s="153" t="s">
        <v>179</v>
      </c>
      <c r="C30" s="161"/>
      <c r="D30" s="161"/>
      <c r="E30" s="161"/>
      <c r="F30" s="162"/>
      <c r="G30" s="162"/>
      <c r="H30" s="162"/>
    </row>
    <row r="31" spans="1:8" ht="15.75" x14ac:dyDescent="0.25">
      <c r="A31" s="243" t="s">
        <v>168</v>
      </c>
      <c r="B31" s="244"/>
      <c r="C31" s="252" t="s">
        <v>169</v>
      </c>
      <c r="D31" s="253"/>
      <c r="E31" s="253"/>
      <c r="F31" s="253"/>
      <c r="G31" s="253"/>
      <c r="H31" s="254"/>
    </row>
    <row r="32" spans="1:8" ht="15" x14ac:dyDescent="0.25">
      <c r="A32" s="245"/>
      <c r="B32" s="246"/>
      <c r="C32" s="163" t="s">
        <v>170</v>
      </c>
      <c r="D32" s="163" t="s">
        <v>171</v>
      </c>
      <c r="E32" s="163" t="s">
        <v>172</v>
      </c>
      <c r="F32" s="163" t="s">
        <v>173</v>
      </c>
      <c r="G32" s="163" t="s">
        <v>174</v>
      </c>
      <c r="H32" s="164" t="s">
        <v>175</v>
      </c>
    </row>
    <row r="33" spans="1:8" ht="50.25" customHeight="1" thickBot="1" x14ac:dyDescent="0.3">
      <c r="A33" s="241" t="s">
        <v>180</v>
      </c>
      <c r="B33" s="242"/>
      <c r="C33" s="159">
        <v>1</v>
      </c>
      <c r="D33" s="159">
        <v>1</v>
      </c>
      <c r="E33" s="159">
        <v>3</v>
      </c>
      <c r="F33" s="159">
        <v>3</v>
      </c>
      <c r="G33" s="159">
        <v>3</v>
      </c>
      <c r="H33" s="160">
        <v>3</v>
      </c>
    </row>
    <row r="34" spans="1:8" ht="15.75" thickBot="1" x14ac:dyDescent="0.3">
      <c r="A34" s="147"/>
      <c r="B34" s="153" t="s">
        <v>181</v>
      </c>
      <c r="C34" s="161"/>
      <c r="D34" s="161"/>
      <c r="E34" s="161"/>
      <c r="F34" s="162"/>
      <c r="G34" s="162"/>
      <c r="H34" s="162"/>
    </row>
    <row r="35" spans="1:8" ht="15.75" x14ac:dyDescent="0.25">
      <c r="A35" s="243" t="s">
        <v>168</v>
      </c>
      <c r="B35" s="244"/>
      <c r="C35" s="252" t="s">
        <v>169</v>
      </c>
      <c r="D35" s="253"/>
      <c r="E35" s="253"/>
      <c r="F35" s="253"/>
      <c r="G35" s="253"/>
      <c r="H35" s="254"/>
    </row>
    <row r="36" spans="1:8" ht="19.5" customHeight="1" x14ac:dyDescent="0.25">
      <c r="A36" s="245"/>
      <c r="B36" s="246"/>
      <c r="C36" s="163" t="s">
        <v>170</v>
      </c>
      <c r="D36" s="163" t="s">
        <v>171</v>
      </c>
      <c r="E36" s="163" t="s">
        <v>172</v>
      </c>
      <c r="F36" s="163" t="s">
        <v>173</v>
      </c>
      <c r="G36" s="163" t="s">
        <v>174</v>
      </c>
      <c r="H36" s="164" t="s">
        <v>175</v>
      </c>
    </row>
    <row r="37" spans="1:8" ht="16.5" thickBot="1" x14ac:dyDescent="0.3">
      <c r="A37" s="241" t="s">
        <v>182</v>
      </c>
      <c r="B37" s="242"/>
      <c r="C37" s="159">
        <v>1</v>
      </c>
      <c r="D37" s="159">
        <v>1</v>
      </c>
      <c r="E37" s="159">
        <v>1</v>
      </c>
      <c r="F37" s="159">
        <v>1</v>
      </c>
      <c r="G37" s="159">
        <v>1</v>
      </c>
      <c r="H37" s="160">
        <v>1</v>
      </c>
    </row>
    <row r="38" spans="1:8" ht="15.75" thickBot="1" x14ac:dyDescent="0.3">
      <c r="A38" s="147"/>
      <c r="B38" s="153" t="s">
        <v>183</v>
      </c>
      <c r="C38" s="154"/>
      <c r="D38" s="154"/>
      <c r="E38" s="154"/>
      <c r="F38" s="155"/>
      <c r="G38" s="155"/>
      <c r="H38" s="155"/>
    </row>
    <row r="39" spans="1:8" ht="15.75" x14ac:dyDescent="0.25">
      <c r="A39" s="243" t="s">
        <v>168</v>
      </c>
      <c r="B39" s="244"/>
      <c r="C39" s="247" t="s">
        <v>169</v>
      </c>
      <c r="D39" s="248"/>
      <c r="E39" s="248"/>
      <c r="F39" s="248"/>
      <c r="G39" s="248"/>
      <c r="H39" s="249"/>
    </row>
    <row r="40" spans="1:8" ht="15" x14ac:dyDescent="0.25">
      <c r="A40" s="245"/>
      <c r="B40" s="246"/>
      <c r="C40" s="157" t="s">
        <v>170</v>
      </c>
      <c r="D40" s="157" t="s">
        <v>171</v>
      </c>
      <c r="E40" s="157" t="s">
        <v>172</v>
      </c>
      <c r="F40" s="157" t="s">
        <v>173</v>
      </c>
      <c r="G40" s="157" t="s">
        <v>174</v>
      </c>
      <c r="H40" s="158" t="s">
        <v>175</v>
      </c>
    </row>
    <row r="41" spans="1:8" ht="16.5" thickBot="1" x14ac:dyDescent="0.3">
      <c r="A41" s="241" t="s">
        <v>184</v>
      </c>
      <c r="B41" s="242"/>
      <c r="C41" s="165">
        <v>1</v>
      </c>
      <c r="D41" s="165">
        <v>1</v>
      </c>
      <c r="E41" s="165">
        <v>1</v>
      </c>
      <c r="F41" s="165">
        <v>1</v>
      </c>
      <c r="G41" s="165">
        <v>1</v>
      </c>
      <c r="H41" s="166">
        <v>1</v>
      </c>
    </row>
    <row r="42" spans="1:8" ht="15.75" thickBot="1" x14ac:dyDescent="0.3">
      <c r="A42" s="147"/>
      <c r="B42" s="153" t="s">
        <v>185</v>
      </c>
      <c r="C42" s="154"/>
      <c r="D42" s="154"/>
      <c r="E42" s="154"/>
      <c r="F42" s="155"/>
      <c r="G42" s="155"/>
      <c r="H42" s="155"/>
    </row>
    <row r="43" spans="1:8" ht="15.75" x14ac:dyDescent="0.25">
      <c r="A43" s="243" t="s">
        <v>168</v>
      </c>
      <c r="B43" s="244"/>
      <c r="C43" s="247" t="s">
        <v>169</v>
      </c>
      <c r="D43" s="248"/>
      <c r="E43" s="248"/>
      <c r="F43" s="248"/>
      <c r="G43" s="248"/>
      <c r="H43" s="249"/>
    </row>
    <row r="44" spans="1:8" ht="15" x14ac:dyDescent="0.25">
      <c r="A44" s="245"/>
      <c r="B44" s="246"/>
      <c r="C44" s="157" t="s">
        <v>170</v>
      </c>
      <c r="D44" s="157" t="s">
        <v>171</v>
      </c>
      <c r="E44" s="157" t="s">
        <v>172</v>
      </c>
      <c r="F44" s="157" t="s">
        <v>173</v>
      </c>
      <c r="G44" s="157" t="s">
        <v>174</v>
      </c>
      <c r="H44" s="158" t="s">
        <v>175</v>
      </c>
    </row>
    <row r="45" spans="1:8" ht="16.5" thickBot="1" x14ac:dyDescent="0.3">
      <c r="A45" s="241" t="s">
        <v>186</v>
      </c>
      <c r="B45" s="242"/>
      <c r="C45" s="165">
        <v>1</v>
      </c>
      <c r="D45" s="165">
        <v>1</v>
      </c>
      <c r="E45" s="165">
        <v>1</v>
      </c>
      <c r="F45" s="165">
        <v>1</v>
      </c>
      <c r="G45" s="165">
        <v>1</v>
      </c>
      <c r="H45" s="166">
        <v>1</v>
      </c>
    </row>
    <row r="46" spans="1:8" ht="15.75" thickBot="1" x14ac:dyDescent="0.3">
      <c r="A46" s="147"/>
      <c r="B46" s="153" t="s">
        <v>187</v>
      </c>
      <c r="C46" s="154"/>
      <c r="D46" s="154"/>
      <c r="E46" s="154"/>
      <c r="F46" s="155"/>
      <c r="G46" s="155"/>
      <c r="H46" s="155"/>
    </row>
    <row r="47" spans="1:8" ht="15.75" x14ac:dyDescent="0.25">
      <c r="A47" s="243" t="s">
        <v>168</v>
      </c>
      <c r="B47" s="250"/>
      <c r="C47" s="247" t="s">
        <v>169</v>
      </c>
      <c r="D47" s="248"/>
      <c r="E47" s="248"/>
      <c r="F47" s="248"/>
      <c r="G47" s="248"/>
      <c r="H47" s="249"/>
    </row>
    <row r="48" spans="1:8" ht="15" x14ac:dyDescent="0.25">
      <c r="A48" s="245"/>
      <c r="B48" s="251"/>
      <c r="C48" s="157" t="s">
        <v>170</v>
      </c>
      <c r="D48" s="157" t="s">
        <v>171</v>
      </c>
      <c r="E48" s="157" t="s">
        <v>172</v>
      </c>
      <c r="F48" s="157" t="s">
        <v>173</v>
      </c>
      <c r="G48" s="157" t="s">
        <v>174</v>
      </c>
      <c r="H48" s="158" t="s">
        <v>175</v>
      </c>
    </row>
    <row r="49" spans="1:8" ht="15.75" x14ac:dyDescent="0.2">
      <c r="A49" s="238" t="s">
        <v>188</v>
      </c>
      <c r="B49" s="239"/>
      <c r="C49" s="167">
        <f t="shared" ref="C49:H49" si="0">C25</f>
        <v>1</v>
      </c>
      <c r="D49" s="167">
        <f t="shared" si="0"/>
        <v>1</v>
      </c>
      <c r="E49" s="167">
        <f t="shared" si="0"/>
        <v>1</v>
      </c>
      <c r="F49" s="167">
        <f t="shared" si="0"/>
        <v>1</v>
      </c>
      <c r="G49" s="167">
        <f t="shared" si="0"/>
        <v>1</v>
      </c>
      <c r="H49" s="167">
        <f t="shared" si="0"/>
        <v>1</v>
      </c>
    </row>
    <row r="50" spans="1:8" ht="15.75" x14ac:dyDescent="0.2">
      <c r="A50" s="238" t="s">
        <v>189</v>
      </c>
      <c r="B50" s="239"/>
      <c r="C50" s="167">
        <f t="shared" ref="C50:H50" si="1">C29</f>
        <v>3</v>
      </c>
      <c r="D50" s="167">
        <f t="shared" si="1"/>
        <v>2</v>
      </c>
      <c r="E50" s="167">
        <f t="shared" si="1"/>
        <v>3</v>
      </c>
      <c r="F50" s="167">
        <f t="shared" si="1"/>
        <v>2</v>
      </c>
      <c r="G50" s="167">
        <f t="shared" si="1"/>
        <v>3</v>
      </c>
      <c r="H50" s="168">
        <f t="shared" si="1"/>
        <v>3</v>
      </c>
    </row>
    <row r="51" spans="1:8" ht="15.75" x14ac:dyDescent="0.2">
      <c r="A51" s="238" t="s">
        <v>190</v>
      </c>
      <c r="B51" s="239"/>
      <c r="C51" s="167">
        <f t="shared" ref="C51:H51" si="2">C33</f>
        <v>1</v>
      </c>
      <c r="D51" s="167">
        <f t="shared" si="2"/>
        <v>1</v>
      </c>
      <c r="E51" s="167">
        <f t="shared" si="2"/>
        <v>3</v>
      </c>
      <c r="F51" s="167">
        <f t="shared" si="2"/>
        <v>3</v>
      </c>
      <c r="G51" s="167">
        <f t="shared" si="2"/>
        <v>3</v>
      </c>
      <c r="H51" s="168">
        <f t="shared" si="2"/>
        <v>3</v>
      </c>
    </row>
    <row r="52" spans="1:8" ht="15.75" x14ac:dyDescent="0.2">
      <c r="A52" s="240" t="s">
        <v>191</v>
      </c>
      <c r="B52" s="239"/>
      <c r="C52" s="167">
        <f t="shared" ref="C52:H52" si="3">C37</f>
        <v>1</v>
      </c>
      <c r="D52" s="167">
        <f t="shared" si="3"/>
        <v>1</v>
      </c>
      <c r="E52" s="167">
        <f t="shared" si="3"/>
        <v>1</v>
      </c>
      <c r="F52" s="167">
        <f t="shared" si="3"/>
        <v>1</v>
      </c>
      <c r="G52" s="167">
        <f t="shared" si="3"/>
        <v>1</v>
      </c>
      <c r="H52" s="168">
        <f t="shared" si="3"/>
        <v>1</v>
      </c>
    </row>
    <row r="53" spans="1:8" ht="15.75" x14ac:dyDescent="0.2">
      <c r="A53" s="240" t="s">
        <v>192</v>
      </c>
      <c r="B53" s="239"/>
      <c r="C53" s="167">
        <f t="shared" ref="C53:H53" si="4">C41</f>
        <v>1</v>
      </c>
      <c r="D53" s="167">
        <f t="shared" si="4"/>
        <v>1</v>
      </c>
      <c r="E53" s="167">
        <f t="shared" si="4"/>
        <v>1</v>
      </c>
      <c r="F53" s="167">
        <f t="shared" si="4"/>
        <v>1</v>
      </c>
      <c r="G53" s="167">
        <f t="shared" si="4"/>
        <v>1</v>
      </c>
      <c r="H53" s="168">
        <f t="shared" si="4"/>
        <v>1</v>
      </c>
    </row>
    <row r="54" spans="1:8" ht="15.75" x14ac:dyDescent="0.2">
      <c r="A54" s="238" t="s">
        <v>193</v>
      </c>
      <c r="B54" s="239"/>
      <c r="C54" s="167">
        <f t="shared" ref="C54:H54" si="5">C45</f>
        <v>1</v>
      </c>
      <c r="D54" s="167">
        <f t="shared" si="5"/>
        <v>1</v>
      </c>
      <c r="E54" s="167">
        <f t="shared" si="5"/>
        <v>1</v>
      </c>
      <c r="F54" s="167">
        <f t="shared" si="5"/>
        <v>1</v>
      </c>
      <c r="G54" s="167">
        <f t="shared" si="5"/>
        <v>1</v>
      </c>
      <c r="H54" s="168">
        <f t="shared" si="5"/>
        <v>1</v>
      </c>
    </row>
    <row r="55" spans="1:8" ht="16.5" thickBot="1" x14ac:dyDescent="0.25">
      <c r="A55" s="265" t="s">
        <v>194</v>
      </c>
      <c r="B55" s="266"/>
      <c r="C55" s="165">
        <f t="shared" ref="C55:H55" si="6">SUM(C49:C54)</f>
        <v>8</v>
      </c>
      <c r="D55" s="165">
        <f t="shared" si="6"/>
        <v>7</v>
      </c>
      <c r="E55" s="165">
        <f t="shared" si="6"/>
        <v>10</v>
      </c>
      <c r="F55" s="165">
        <f t="shared" si="6"/>
        <v>9</v>
      </c>
      <c r="G55" s="165">
        <f>SUM(G49:G54)</f>
        <v>10</v>
      </c>
      <c r="H55" s="166">
        <f t="shared" si="6"/>
        <v>10</v>
      </c>
    </row>
    <row r="56" spans="1:8" ht="15.75" hidden="1" x14ac:dyDescent="0.25">
      <c r="A56" s="147"/>
      <c r="B56" s="147" t="s">
        <v>195</v>
      </c>
      <c r="C56" s="148"/>
      <c r="D56" s="146"/>
      <c r="E56" s="146"/>
      <c r="F56" s="146"/>
      <c r="G56" s="146"/>
      <c r="H56" s="146"/>
    </row>
    <row r="57" spans="1:8" ht="15.75" hidden="1" x14ac:dyDescent="0.25">
      <c r="A57" s="147" t="s">
        <v>196</v>
      </c>
      <c r="B57" s="147"/>
      <c r="C57" s="148"/>
      <c r="D57" s="146"/>
      <c r="E57" s="146" t="s">
        <v>197</v>
      </c>
      <c r="F57" s="146"/>
      <c r="G57" s="146"/>
      <c r="H57" s="146"/>
    </row>
    <row r="58" spans="1:8" ht="15.75" x14ac:dyDescent="0.25">
      <c r="A58" s="169"/>
      <c r="B58" s="169" t="s">
        <v>198</v>
      </c>
      <c r="C58" s="170"/>
      <c r="D58" s="171"/>
      <c r="E58" s="171"/>
      <c r="F58" s="171"/>
      <c r="G58" s="171"/>
      <c r="H58" s="171"/>
    </row>
    <row r="59" spans="1:8" ht="15.75" x14ac:dyDescent="0.25">
      <c r="A59" s="169"/>
      <c r="B59" s="169" t="s">
        <v>199</v>
      </c>
      <c r="C59" s="170"/>
      <c r="D59" s="171"/>
      <c r="E59" s="171"/>
      <c r="F59" s="171"/>
      <c r="G59" s="171"/>
      <c r="H59" s="171"/>
    </row>
    <row r="60" spans="1:8" ht="15.75" x14ac:dyDescent="0.25">
      <c r="A60" s="169"/>
      <c r="B60" s="169" t="s">
        <v>200</v>
      </c>
      <c r="C60" s="171">
        <v>15.73</v>
      </c>
      <c r="D60" s="171"/>
      <c r="E60" s="171"/>
      <c r="F60" s="171"/>
      <c r="G60" s="171"/>
      <c r="H60" s="171"/>
    </row>
    <row r="61" spans="1:8" ht="15.75" x14ac:dyDescent="0.25">
      <c r="A61" s="169"/>
      <c r="B61" s="169" t="s">
        <v>201</v>
      </c>
      <c r="C61" s="171"/>
      <c r="D61" s="171">
        <v>9.56</v>
      </c>
      <c r="E61" s="171"/>
      <c r="F61" s="171"/>
      <c r="G61" s="171"/>
      <c r="H61" s="171"/>
    </row>
    <row r="62" spans="1:8" ht="15.75" x14ac:dyDescent="0.25">
      <c r="A62" s="169"/>
      <c r="B62" s="169" t="s">
        <v>202</v>
      </c>
      <c r="C62" s="171"/>
      <c r="D62" s="171"/>
      <c r="E62" s="171">
        <v>14.11</v>
      </c>
      <c r="F62" s="171"/>
      <c r="G62" s="171"/>
      <c r="H62" s="171"/>
    </row>
    <row r="63" spans="1:8" ht="16.5" thickBot="1" x14ac:dyDescent="0.3">
      <c r="A63" s="169"/>
      <c r="B63" s="169" t="s">
        <v>203</v>
      </c>
      <c r="C63" s="171"/>
      <c r="D63" s="171"/>
      <c r="E63" s="171"/>
      <c r="F63" s="165">
        <v>33.770000000000003</v>
      </c>
      <c r="G63" s="171"/>
      <c r="H63" s="171"/>
    </row>
    <row r="64" spans="1:8" ht="15.75" x14ac:dyDescent="0.25">
      <c r="A64" s="169"/>
      <c r="B64" s="169" t="s">
        <v>204</v>
      </c>
      <c r="C64" s="171"/>
      <c r="D64" s="171"/>
      <c r="E64" s="171"/>
      <c r="F64" s="171"/>
      <c r="G64" s="171">
        <v>37.93</v>
      </c>
      <c r="H64" s="171"/>
    </row>
    <row r="65" spans="1:8" ht="16.5" thickBot="1" x14ac:dyDescent="0.3">
      <c r="A65" s="169"/>
      <c r="B65" s="169" t="s">
        <v>205</v>
      </c>
      <c r="C65" s="171"/>
      <c r="D65" s="171"/>
      <c r="E65" s="171"/>
      <c r="F65" s="171"/>
      <c r="G65" s="171"/>
      <c r="H65" s="165">
        <v>46.26</v>
      </c>
    </row>
    <row r="66" spans="1:8" ht="15.75" x14ac:dyDescent="0.2">
      <c r="A66" s="267" t="s">
        <v>206</v>
      </c>
      <c r="B66" s="268"/>
      <c r="C66" s="172" t="s">
        <v>170</v>
      </c>
      <c r="D66" s="172" t="s">
        <v>171</v>
      </c>
      <c r="E66" s="172" t="s">
        <v>172</v>
      </c>
      <c r="F66" s="172" t="s">
        <v>173</v>
      </c>
      <c r="G66" s="172" t="s">
        <v>174</v>
      </c>
      <c r="H66" s="172" t="s">
        <v>175</v>
      </c>
    </row>
    <row r="67" spans="1:8" ht="15.75" x14ac:dyDescent="0.25">
      <c r="A67" s="269" t="s">
        <v>207</v>
      </c>
      <c r="B67" s="270"/>
      <c r="C67" s="173">
        <f>C60*C55</f>
        <v>125.84</v>
      </c>
      <c r="D67" s="173">
        <f>D61*D55</f>
        <v>66.92</v>
      </c>
      <c r="E67" s="173">
        <f>E62*E55</f>
        <v>141.1</v>
      </c>
      <c r="F67" s="173">
        <f>F63*F55</f>
        <v>303.93</v>
      </c>
      <c r="G67" s="173">
        <f>G64*G55</f>
        <v>379.3</v>
      </c>
      <c r="H67" s="173">
        <f>H55*H65</f>
        <v>462.59999999999997</v>
      </c>
    </row>
    <row r="68" spans="1:8" ht="48.75" customHeight="1" x14ac:dyDescent="0.25">
      <c r="A68" s="269" t="s">
        <v>208</v>
      </c>
      <c r="B68" s="270"/>
      <c r="C68" s="173">
        <f>C67*0.5</f>
        <v>62.92</v>
      </c>
      <c r="D68" s="173">
        <f t="shared" ref="D68:H68" si="7">D67*0.5</f>
        <v>33.46</v>
      </c>
      <c r="E68" s="173">
        <f t="shared" si="7"/>
        <v>70.55</v>
      </c>
      <c r="F68" s="173">
        <f t="shared" si="7"/>
        <v>151.965</v>
      </c>
      <c r="G68" s="173">
        <f t="shared" si="7"/>
        <v>189.65</v>
      </c>
      <c r="H68" s="173">
        <f t="shared" si="7"/>
        <v>231.29999999999998</v>
      </c>
    </row>
    <row r="69" spans="1:8" ht="106.5" customHeight="1" x14ac:dyDescent="0.25">
      <c r="A69" s="271" t="s">
        <v>209</v>
      </c>
      <c r="B69" s="272"/>
      <c r="C69" s="173">
        <f>C68*1.1</f>
        <v>69.212000000000003</v>
      </c>
      <c r="D69" s="173">
        <f t="shared" ref="D69:H69" si="8">D68*1.1</f>
        <v>36.806000000000004</v>
      </c>
      <c r="E69" s="173">
        <f t="shared" si="8"/>
        <v>77.605000000000004</v>
      </c>
      <c r="F69" s="173">
        <f t="shared" si="8"/>
        <v>167.16150000000002</v>
      </c>
      <c r="G69" s="173">
        <f t="shared" si="8"/>
        <v>208.61500000000001</v>
      </c>
      <c r="H69" s="173">
        <f t="shared" si="8"/>
        <v>254.43</v>
      </c>
    </row>
    <row r="70" spans="1:8" ht="60" hidden="1" customHeight="1" x14ac:dyDescent="0.25">
      <c r="A70" s="271" t="s">
        <v>210</v>
      </c>
      <c r="B70" s="272"/>
      <c r="C70" s="174">
        <f t="shared" ref="C70:H70" si="9">C69*1</f>
        <v>69.212000000000003</v>
      </c>
      <c r="D70" s="174">
        <f t="shared" si="9"/>
        <v>36.806000000000004</v>
      </c>
      <c r="E70" s="174">
        <f t="shared" si="9"/>
        <v>77.605000000000004</v>
      </c>
      <c r="F70" s="174">
        <f t="shared" si="9"/>
        <v>167.16150000000002</v>
      </c>
      <c r="G70" s="174">
        <f t="shared" si="9"/>
        <v>208.61500000000001</v>
      </c>
      <c r="H70" s="174">
        <f t="shared" si="9"/>
        <v>254.43</v>
      </c>
    </row>
    <row r="71" spans="1:8" ht="36" customHeight="1" thickBot="1" x14ac:dyDescent="0.3">
      <c r="A71" s="273" t="s">
        <v>211</v>
      </c>
      <c r="B71" s="274"/>
      <c r="C71" s="175">
        <f>C70*1.07</f>
        <v>74.056840000000008</v>
      </c>
      <c r="D71" s="175">
        <f t="shared" ref="D71:H71" si="10">D70*1.07</f>
        <v>39.38242000000001</v>
      </c>
      <c r="E71" s="175">
        <f t="shared" si="10"/>
        <v>83.037350000000004</v>
      </c>
      <c r="F71" s="175">
        <f t="shared" si="10"/>
        <v>178.86280500000004</v>
      </c>
      <c r="G71" s="175">
        <f t="shared" si="10"/>
        <v>223.21805000000003</v>
      </c>
      <c r="H71" s="175">
        <f t="shared" si="10"/>
        <v>272.24010000000004</v>
      </c>
    </row>
    <row r="72" spans="1:8" ht="34.5" customHeight="1" x14ac:dyDescent="0.25">
      <c r="A72" s="275" t="s">
        <v>212</v>
      </c>
      <c r="B72" s="276"/>
      <c r="C72" s="176"/>
      <c r="D72" s="177"/>
      <c r="E72" s="177"/>
      <c r="F72" s="178">
        <f>C71+D71+E71+F71+G71+H71</f>
        <v>870.79756500000008</v>
      </c>
      <c r="G72" s="177"/>
      <c r="H72" s="177"/>
    </row>
    <row r="73" spans="1:8" ht="47.25" customHeight="1" x14ac:dyDescent="0.2">
      <c r="A73" s="263" t="s">
        <v>213</v>
      </c>
      <c r="B73" s="264"/>
      <c r="C73" s="179">
        <v>4.75</v>
      </c>
      <c r="D73" s="180"/>
      <c r="E73" s="180"/>
      <c r="F73" s="181">
        <f>F72*C73</f>
        <v>4136.28843375</v>
      </c>
      <c r="G73" s="180"/>
      <c r="H73" s="180"/>
    </row>
    <row r="75" spans="1:8" ht="15.75" x14ac:dyDescent="0.25">
      <c r="A75" s="182" t="s">
        <v>214</v>
      </c>
      <c r="B75" s="183"/>
    </row>
    <row r="76" spans="1:8" ht="15.75" x14ac:dyDescent="0.25">
      <c r="A76" s="184"/>
      <c r="B76" s="185"/>
    </row>
    <row r="77" spans="1:8" ht="15.75" x14ac:dyDescent="0.25">
      <c r="A77" s="182" t="s">
        <v>215</v>
      </c>
    </row>
  </sheetData>
  <mergeCells count="42">
    <mergeCell ref="A73:B73"/>
    <mergeCell ref="A54:B54"/>
    <mergeCell ref="A55:B55"/>
    <mergeCell ref="A66:B66"/>
    <mergeCell ref="A67:B67"/>
    <mergeCell ref="A68:B68"/>
    <mergeCell ref="A69:B69"/>
    <mergeCell ref="A70:B70"/>
    <mergeCell ref="A71:B71"/>
    <mergeCell ref="A72:B72"/>
    <mergeCell ref="A2:H2"/>
    <mergeCell ref="A3:H3"/>
    <mergeCell ref="A5:H5"/>
    <mergeCell ref="A6:C6"/>
    <mergeCell ref="D6:H6"/>
    <mergeCell ref="A7:C7"/>
    <mergeCell ref="D7:I7"/>
    <mergeCell ref="A23:B24"/>
    <mergeCell ref="C23:H23"/>
    <mergeCell ref="A25:B25"/>
    <mergeCell ref="A27:B28"/>
    <mergeCell ref="C27:H27"/>
    <mergeCell ref="A29:B29"/>
    <mergeCell ref="A31:B32"/>
    <mergeCell ref="C31:H31"/>
    <mergeCell ref="A33:B33"/>
    <mergeCell ref="A35:B36"/>
    <mergeCell ref="C35:H35"/>
    <mergeCell ref="A37:B37"/>
    <mergeCell ref="A39:B40"/>
    <mergeCell ref="C39:H39"/>
    <mergeCell ref="A41:B41"/>
    <mergeCell ref="A43:B44"/>
    <mergeCell ref="C43:H43"/>
    <mergeCell ref="A45:B45"/>
    <mergeCell ref="A47:B48"/>
    <mergeCell ref="C47:H47"/>
    <mergeCell ref="A49:B49"/>
    <mergeCell ref="A50:B50"/>
    <mergeCell ref="A51:B51"/>
    <mergeCell ref="A52:B52"/>
    <mergeCell ref="A53:B53"/>
  </mergeCells>
  <pageMargins left="0.7" right="0.7" top="0.75" bottom="0.75" header="0.3" footer="0.3"/>
  <pageSetup paperSize="9" scale="6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6"/>
  <sheetViews>
    <sheetView topLeftCell="A250" workbookViewId="0">
      <selection activeCell="C241" sqref="C241:E241"/>
    </sheetView>
  </sheetViews>
  <sheetFormatPr defaultColWidth="9.140625" defaultRowHeight="11.25" x14ac:dyDescent="0.2"/>
  <cols>
    <col min="1" max="1" width="8.140625" style="277" customWidth="1"/>
    <col min="2" max="2" width="20.140625" style="277" customWidth="1"/>
    <col min="3" max="4" width="10.42578125" style="277" customWidth="1"/>
    <col min="5" max="5" width="13.28515625" style="277" customWidth="1"/>
    <col min="6" max="6" width="8.5703125" style="277" customWidth="1"/>
    <col min="7" max="7" width="7.85546875" style="277" customWidth="1"/>
    <col min="8" max="8" width="8.42578125" style="277" customWidth="1"/>
    <col min="9" max="9" width="8.7109375" style="277" customWidth="1"/>
    <col min="10" max="10" width="15.7109375" style="277" customWidth="1"/>
    <col min="11" max="11" width="8.5703125" style="277" customWidth="1"/>
    <col min="12" max="12" width="10" style="277" customWidth="1"/>
    <col min="13" max="13" width="8.85546875" style="277" customWidth="1"/>
    <col min="14" max="14" width="10.5703125" style="277" customWidth="1"/>
    <col min="15" max="15" width="9.140625" style="277" customWidth="1"/>
    <col min="16" max="16" width="49.140625" style="282" hidden="1" customWidth="1"/>
    <col min="17" max="17" width="42.42578125" style="282" hidden="1" customWidth="1"/>
    <col min="18" max="18" width="99.7109375" style="282" hidden="1" customWidth="1"/>
    <col min="19" max="23" width="138.42578125" style="282" hidden="1" customWidth="1"/>
    <col min="24" max="28" width="34.140625" style="282" hidden="1" customWidth="1"/>
    <col min="29" max="29" width="110.140625" style="282" hidden="1" customWidth="1"/>
    <col min="30" max="32" width="84.42578125" style="282" hidden="1" customWidth="1"/>
    <col min="33" max="33" width="110.140625" style="282" hidden="1" customWidth="1"/>
    <col min="34" max="37" width="84.42578125" style="282" hidden="1" customWidth="1"/>
    <col min="38" max="16384" width="9.140625" style="277"/>
  </cols>
  <sheetData>
    <row r="1" spans="1:20" s="277" customFormat="1" x14ac:dyDescent="0.2">
      <c r="N1" s="278" t="s">
        <v>229</v>
      </c>
    </row>
    <row r="2" spans="1:20" s="277" customFormat="1" x14ac:dyDescent="0.2">
      <c r="N2" s="278" t="s">
        <v>230</v>
      </c>
    </row>
    <row r="3" spans="1:20" s="277" customFormat="1" ht="8.25" customHeight="1" x14ac:dyDescent="0.2">
      <c r="N3" s="278"/>
    </row>
    <row r="4" spans="1:20" s="277" customFormat="1" ht="14.25" customHeight="1" x14ac:dyDescent="0.2">
      <c r="A4" s="279" t="s">
        <v>231</v>
      </c>
      <c r="B4" s="279"/>
      <c r="C4" s="279"/>
      <c r="D4" s="280"/>
      <c r="K4" s="279" t="s">
        <v>232</v>
      </c>
      <c r="L4" s="279"/>
      <c r="M4" s="279"/>
      <c r="N4" s="279"/>
    </row>
    <row r="5" spans="1:20" s="277" customFormat="1" ht="12" customHeight="1" x14ac:dyDescent="0.2">
      <c r="A5" s="281"/>
      <c r="B5" s="281"/>
      <c r="C5" s="281"/>
      <c r="D5" s="281"/>
      <c r="E5" s="282"/>
      <c r="J5" s="283"/>
      <c r="K5" s="283"/>
      <c r="L5" s="283"/>
      <c r="M5" s="283"/>
      <c r="N5" s="283"/>
    </row>
    <row r="6" spans="1:20" s="277" customFormat="1" x14ac:dyDescent="0.2">
      <c r="A6" s="284"/>
      <c r="B6" s="284"/>
      <c r="C6" s="284"/>
      <c r="D6" s="284"/>
      <c r="J6" s="284"/>
      <c r="K6" s="284"/>
      <c r="L6" s="284"/>
      <c r="M6" s="284"/>
      <c r="N6" s="284"/>
      <c r="P6" s="282" t="s">
        <v>233</v>
      </c>
      <c r="Q6" s="282" t="s">
        <v>233</v>
      </c>
    </row>
    <row r="7" spans="1:20" s="277" customFormat="1" ht="17.25" customHeight="1" x14ac:dyDescent="0.2">
      <c r="A7" s="285"/>
      <c r="B7" s="286"/>
      <c r="C7" s="282"/>
      <c r="D7" s="282"/>
      <c r="J7" s="285"/>
      <c r="K7" s="285"/>
      <c r="L7" s="285"/>
      <c r="M7" s="285"/>
      <c r="N7" s="286"/>
    </row>
    <row r="8" spans="1:20" s="277" customFormat="1" ht="16.5" customHeight="1" x14ac:dyDescent="0.2">
      <c r="A8" s="277" t="s">
        <v>234</v>
      </c>
      <c r="B8" s="287"/>
      <c r="C8" s="287"/>
      <c r="D8" s="287"/>
      <c r="L8" s="287"/>
      <c r="M8" s="287"/>
      <c r="N8" s="278" t="s">
        <v>234</v>
      </c>
    </row>
    <row r="9" spans="1:20" s="277" customFormat="1" ht="15.75" customHeight="1" x14ac:dyDescent="0.2">
      <c r="F9" s="288"/>
    </row>
    <row r="10" spans="1:20" s="277" customFormat="1" ht="45" x14ac:dyDescent="0.2">
      <c r="A10" s="289" t="s">
        <v>235</v>
      </c>
      <c r="B10" s="287"/>
      <c r="D10" s="284" t="s">
        <v>236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R10" s="282" t="s">
        <v>236</v>
      </c>
    </row>
    <row r="11" spans="1:20" s="277" customFormat="1" ht="15" customHeight="1" x14ac:dyDescent="0.2">
      <c r="A11" s="290" t="s">
        <v>237</v>
      </c>
      <c r="D11" s="285" t="s">
        <v>238</v>
      </c>
      <c r="E11" s="285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20" s="277" customFormat="1" ht="8.25" customHeight="1" x14ac:dyDescent="0.2">
      <c r="A12" s="290"/>
      <c r="F12" s="287"/>
      <c r="G12" s="287"/>
      <c r="H12" s="287"/>
      <c r="I12" s="287"/>
      <c r="J12" s="287"/>
      <c r="K12" s="287"/>
      <c r="L12" s="287"/>
      <c r="M12" s="287"/>
      <c r="N12" s="287"/>
    </row>
    <row r="13" spans="1:20" s="277" customFormat="1" x14ac:dyDescent="0.2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S13" s="282" t="s">
        <v>233</v>
      </c>
    </row>
    <row r="14" spans="1:20" s="277" customFormat="1" x14ac:dyDescent="0.2">
      <c r="A14" s="293" t="s">
        <v>9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</row>
    <row r="15" spans="1:20" s="277" customFormat="1" ht="8.25" customHeight="1" x14ac:dyDescent="0.2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</row>
    <row r="16" spans="1:20" s="277" customFormat="1" x14ac:dyDescent="0.2">
      <c r="A16" s="295" t="s">
        <v>239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T16" s="282" t="s">
        <v>233</v>
      </c>
    </row>
    <row r="17" spans="1:21" s="277" customFormat="1" x14ac:dyDescent="0.2">
      <c r="A17" s="293" t="s">
        <v>240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</row>
    <row r="18" spans="1:21" s="277" customFormat="1" ht="24" customHeight="1" x14ac:dyDescent="0.25">
      <c r="A18" s="296" t="s">
        <v>241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</row>
    <row r="19" spans="1:21" s="277" customFormat="1" ht="8.25" customHeight="1" x14ac:dyDescent="0.25">
      <c r="A19" s="297"/>
      <c r="B19" s="297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</row>
    <row r="20" spans="1:21" s="277" customFormat="1" ht="11.25" customHeight="1" x14ac:dyDescent="0.2">
      <c r="A20" s="298" t="s">
        <v>242</v>
      </c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U20" s="282" t="s">
        <v>243</v>
      </c>
    </row>
    <row r="21" spans="1:21" s="277" customFormat="1" ht="13.5" customHeight="1" x14ac:dyDescent="0.2">
      <c r="A21" s="293" t="s">
        <v>244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</row>
    <row r="22" spans="1:21" s="277" customFormat="1" ht="15" customHeight="1" x14ac:dyDescent="0.2">
      <c r="A22" s="277" t="s">
        <v>245</v>
      </c>
      <c r="B22" s="299" t="s">
        <v>246</v>
      </c>
      <c r="C22" s="277" t="s">
        <v>247</v>
      </c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21" s="277" customFormat="1" ht="18" customHeight="1" x14ac:dyDescent="0.2">
      <c r="A23" s="277" t="s">
        <v>248</v>
      </c>
      <c r="B23" s="300"/>
      <c r="C23" s="300"/>
      <c r="D23" s="300"/>
      <c r="E23" s="300"/>
      <c r="F23" s="300"/>
      <c r="G23" s="282"/>
      <c r="H23" s="282"/>
      <c r="I23" s="282"/>
      <c r="J23" s="282"/>
      <c r="K23" s="282"/>
      <c r="L23" s="282"/>
      <c r="M23" s="282"/>
      <c r="N23" s="282"/>
    </row>
    <row r="24" spans="1:21" s="277" customFormat="1" x14ac:dyDescent="0.2">
      <c r="B24" s="301" t="s">
        <v>249</v>
      </c>
      <c r="C24" s="301"/>
      <c r="D24" s="301"/>
      <c r="E24" s="301"/>
      <c r="F24" s="301"/>
      <c r="G24" s="302"/>
      <c r="H24" s="302"/>
      <c r="I24" s="302"/>
      <c r="J24" s="302"/>
      <c r="K24" s="302"/>
      <c r="L24" s="302"/>
      <c r="M24" s="303"/>
      <c r="N24" s="302"/>
    </row>
    <row r="25" spans="1:21" s="277" customFormat="1" ht="9.75" customHeight="1" x14ac:dyDescent="0.2"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21" s="277" customFormat="1" x14ac:dyDescent="0.2">
      <c r="A26" s="305" t="s">
        <v>250</v>
      </c>
      <c r="D26" s="306" t="s">
        <v>251</v>
      </c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21" s="277" customFormat="1" ht="9.75" customHeight="1" x14ac:dyDescent="0.2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21" s="277" customFormat="1" ht="12.75" customHeight="1" x14ac:dyDescent="0.2">
      <c r="A28" s="305" t="s">
        <v>252</v>
      </c>
      <c r="C28" s="308">
        <v>13959.7</v>
      </c>
      <c r="D28" s="309" t="s">
        <v>253</v>
      </c>
      <c r="E28" s="290" t="s">
        <v>254</v>
      </c>
      <c r="L28" s="310"/>
      <c r="M28" s="310"/>
    </row>
    <row r="29" spans="1:21" s="277" customFormat="1" ht="12.75" customHeight="1" x14ac:dyDescent="0.2">
      <c r="B29" s="277" t="s">
        <v>255</v>
      </c>
      <c r="C29" s="311"/>
      <c r="D29" s="312"/>
      <c r="E29" s="290"/>
    </row>
    <row r="30" spans="1:21" s="277" customFormat="1" ht="12.75" customHeight="1" x14ac:dyDescent="0.2">
      <c r="B30" s="277" t="s">
        <v>119</v>
      </c>
      <c r="C30" s="308">
        <v>0</v>
      </c>
      <c r="D30" s="309" t="s">
        <v>256</v>
      </c>
      <c r="E30" s="290" t="s">
        <v>254</v>
      </c>
      <c r="G30" s="277" t="s">
        <v>257</v>
      </c>
      <c r="L30" s="308">
        <v>1269.71</v>
      </c>
      <c r="M30" s="309" t="s">
        <v>258</v>
      </c>
      <c r="N30" s="290" t="s">
        <v>254</v>
      </c>
    </row>
    <row r="31" spans="1:21" s="277" customFormat="1" ht="12.75" customHeight="1" x14ac:dyDescent="0.2">
      <c r="B31" s="277" t="s">
        <v>16</v>
      </c>
      <c r="C31" s="308">
        <v>3667.94</v>
      </c>
      <c r="D31" s="313" t="s">
        <v>259</v>
      </c>
      <c r="E31" s="290" t="s">
        <v>254</v>
      </c>
      <c r="G31" s="277" t="s">
        <v>260</v>
      </c>
      <c r="L31" s="314"/>
      <c r="M31" s="314">
        <v>5588.05</v>
      </c>
      <c r="N31" s="290" t="s">
        <v>261</v>
      </c>
    </row>
    <row r="32" spans="1:21" s="277" customFormat="1" ht="12.75" customHeight="1" x14ac:dyDescent="0.2">
      <c r="B32" s="277" t="s">
        <v>262</v>
      </c>
      <c r="C32" s="308">
        <v>8275.68</v>
      </c>
      <c r="D32" s="313" t="s">
        <v>263</v>
      </c>
      <c r="E32" s="290" t="s">
        <v>254</v>
      </c>
      <c r="G32" s="277" t="s">
        <v>264</v>
      </c>
      <c r="L32" s="314"/>
      <c r="M32" s="314">
        <v>40.340000000000003</v>
      </c>
      <c r="N32" s="290" t="s">
        <v>261</v>
      </c>
    </row>
    <row r="33" spans="1:27" s="277" customFormat="1" ht="12.75" customHeight="1" x14ac:dyDescent="0.2">
      <c r="B33" s="277" t="s">
        <v>265</v>
      </c>
      <c r="C33" s="308">
        <v>0</v>
      </c>
      <c r="D33" s="309" t="s">
        <v>256</v>
      </c>
      <c r="E33" s="290" t="s">
        <v>254</v>
      </c>
      <c r="G33" s="277" t="s">
        <v>266</v>
      </c>
      <c r="L33" s="315"/>
      <c r="M33" s="315"/>
    </row>
    <row r="34" spans="1:27" s="277" customFormat="1" ht="9.75" customHeight="1" x14ac:dyDescent="0.2">
      <c r="A34" s="316"/>
    </row>
    <row r="35" spans="1:27" s="277" customFormat="1" ht="36" customHeight="1" x14ac:dyDescent="0.2">
      <c r="A35" s="317" t="s">
        <v>65</v>
      </c>
      <c r="B35" s="317" t="s">
        <v>267</v>
      </c>
      <c r="C35" s="317" t="s">
        <v>116</v>
      </c>
      <c r="D35" s="317"/>
      <c r="E35" s="317"/>
      <c r="F35" s="317" t="s">
        <v>268</v>
      </c>
      <c r="G35" s="317" t="s">
        <v>269</v>
      </c>
      <c r="H35" s="317"/>
      <c r="I35" s="317"/>
      <c r="J35" s="317" t="s">
        <v>270</v>
      </c>
      <c r="K35" s="317"/>
      <c r="L35" s="317"/>
      <c r="M35" s="317" t="s">
        <v>271</v>
      </c>
      <c r="N35" s="317" t="s">
        <v>272</v>
      </c>
    </row>
    <row r="36" spans="1:27" s="277" customFormat="1" ht="36.7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27" s="277" customFormat="1" ht="45" x14ac:dyDescent="0.2">
      <c r="A37" s="317"/>
      <c r="B37" s="317"/>
      <c r="C37" s="317"/>
      <c r="D37" s="317"/>
      <c r="E37" s="317"/>
      <c r="F37" s="317"/>
      <c r="G37" s="318" t="s">
        <v>273</v>
      </c>
      <c r="H37" s="318" t="s">
        <v>274</v>
      </c>
      <c r="I37" s="318" t="s">
        <v>275</v>
      </c>
      <c r="J37" s="318" t="s">
        <v>273</v>
      </c>
      <c r="K37" s="318" t="s">
        <v>274</v>
      </c>
      <c r="L37" s="318" t="s">
        <v>121</v>
      </c>
      <c r="M37" s="317"/>
      <c r="N37" s="317"/>
    </row>
    <row r="38" spans="1:27" s="277" customFormat="1" x14ac:dyDescent="0.2">
      <c r="A38" s="319">
        <v>1</v>
      </c>
      <c r="B38" s="319">
        <v>2</v>
      </c>
      <c r="C38" s="320">
        <v>3</v>
      </c>
      <c r="D38" s="320"/>
      <c r="E38" s="320"/>
      <c r="F38" s="319">
        <v>4</v>
      </c>
      <c r="G38" s="319">
        <v>5</v>
      </c>
      <c r="H38" s="319">
        <v>6</v>
      </c>
      <c r="I38" s="319">
        <v>7</v>
      </c>
      <c r="J38" s="319">
        <v>8</v>
      </c>
      <c r="K38" s="319">
        <v>9</v>
      </c>
      <c r="L38" s="319">
        <v>10</v>
      </c>
      <c r="M38" s="319">
        <v>11</v>
      </c>
      <c r="N38" s="319">
        <v>12</v>
      </c>
    </row>
    <row r="39" spans="1:27" s="277" customFormat="1" ht="12" x14ac:dyDescent="0.2">
      <c r="A39" s="321" t="s">
        <v>276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3"/>
      <c r="V39" s="324" t="s">
        <v>276</v>
      </c>
    </row>
    <row r="40" spans="1:27" s="277" customFormat="1" ht="12" x14ac:dyDescent="0.2">
      <c r="A40" s="325" t="s">
        <v>277</v>
      </c>
      <c r="B40" s="326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7"/>
      <c r="V40" s="324"/>
      <c r="W40" s="328" t="s">
        <v>277</v>
      </c>
    </row>
    <row r="41" spans="1:27" s="277" customFormat="1" ht="12" x14ac:dyDescent="0.2">
      <c r="A41" s="329" t="s">
        <v>278</v>
      </c>
      <c r="B41" s="330" t="s">
        <v>279</v>
      </c>
      <c r="C41" s="331" t="s">
        <v>280</v>
      </c>
      <c r="D41" s="331"/>
      <c r="E41" s="331"/>
      <c r="F41" s="332" t="s">
        <v>281</v>
      </c>
      <c r="G41" s="332"/>
      <c r="H41" s="332"/>
      <c r="I41" s="332" t="s">
        <v>278</v>
      </c>
      <c r="J41" s="333"/>
      <c r="K41" s="332"/>
      <c r="L41" s="333"/>
      <c r="M41" s="332"/>
      <c r="N41" s="334"/>
      <c r="V41" s="324"/>
      <c r="W41" s="328"/>
      <c r="X41" s="328" t="s">
        <v>280</v>
      </c>
    </row>
    <row r="42" spans="1:27" s="277" customFormat="1" ht="12" x14ac:dyDescent="0.2">
      <c r="A42" s="335"/>
      <c r="B42" s="336" t="s">
        <v>278</v>
      </c>
      <c r="C42" s="284" t="s">
        <v>126</v>
      </c>
      <c r="D42" s="284"/>
      <c r="E42" s="284"/>
      <c r="F42" s="337"/>
      <c r="G42" s="337"/>
      <c r="H42" s="337"/>
      <c r="I42" s="337"/>
      <c r="J42" s="338">
        <v>375.18</v>
      </c>
      <c r="K42" s="337"/>
      <c r="L42" s="338">
        <v>375.18</v>
      </c>
      <c r="M42" s="337" t="s">
        <v>282</v>
      </c>
      <c r="N42" s="339">
        <v>8138</v>
      </c>
      <c r="V42" s="324"/>
      <c r="W42" s="328"/>
      <c r="X42" s="328"/>
      <c r="Y42" s="282" t="s">
        <v>126</v>
      </c>
    </row>
    <row r="43" spans="1:27" s="277" customFormat="1" ht="12" x14ac:dyDescent="0.2">
      <c r="A43" s="335"/>
      <c r="B43" s="336" t="s">
        <v>283</v>
      </c>
      <c r="C43" s="284" t="s">
        <v>127</v>
      </c>
      <c r="D43" s="284"/>
      <c r="E43" s="284"/>
      <c r="F43" s="337"/>
      <c r="G43" s="337"/>
      <c r="H43" s="337"/>
      <c r="I43" s="337"/>
      <c r="J43" s="338">
        <v>175.48</v>
      </c>
      <c r="K43" s="337"/>
      <c r="L43" s="338">
        <v>175.48</v>
      </c>
      <c r="M43" s="337" t="s">
        <v>284</v>
      </c>
      <c r="N43" s="339">
        <v>1520</v>
      </c>
      <c r="V43" s="324"/>
      <c r="W43" s="328"/>
      <c r="X43" s="328"/>
      <c r="Y43" s="282" t="s">
        <v>127</v>
      </c>
    </row>
    <row r="44" spans="1:27" s="277" customFormat="1" ht="12" x14ac:dyDescent="0.2">
      <c r="A44" s="335"/>
      <c r="B44" s="336" t="s">
        <v>285</v>
      </c>
      <c r="C44" s="284" t="s">
        <v>286</v>
      </c>
      <c r="D44" s="284"/>
      <c r="E44" s="284"/>
      <c r="F44" s="337"/>
      <c r="G44" s="337"/>
      <c r="H44" s="337"/>
      <c r="I44" s="337"/>
      <c r="J44" s="338">
        <v>19.62</v>
      </c>
      <c r="K44" s="337"/>
      <c r="L44" s="338">
        <v>19.62</v>
      </c>
      <c r="M44" s="337" t="s">
        <v>282</v>
      </c>
      <c r="N44" s="339">
        <v>426</v>
      </c>
      <c r="V44" s="324"/>
      <c r="W44" s="328"/>
      <c r="X44" s="328"/>
      <c r="Y44" s="282" t="s">
        <v>286</v>
      </c>
    </row>
    <row r="45" spans="1:27" s="277" customFormat="1" ht="12" x14ac:dyDescent="0.2">
      <c r="A45" s="335"/>
      <c r="B45" s="336" t="s">
        <v>287</v>
      </c>
      <c r="C45" s="284" t="s">
        <v>288</v>
      </c>
      <c r="D45" s="284"/>
      <c r="E45" s="284"/>
      <c r="F45" s="337"/>
      <c r="G45" s="337"/>
      <c r="H45" s="337"/>
      <c r="I45" s="337"/>
      <c r="J45" s="338">
        <v>41.88</v>
      </c>
      <c r="K45" s="337"/>
      <c r="L45" s="338">
        <v>41.88</v>
      </c>
      <c r="M45" s="337" t="s">
        <v>289</v>
      </c>
      <c r="N45" s="339">
        <v>290</v>
      </c>
      <c r="V45" s="324"/>
      <c r="W45" s="328"/>
      <c r="X45" s="328"/>
      <c r="Y45" s="282" t="s">
        <v>288</v>
      </c>
    </row>
    <row r="46" spans="1:27" s="277" customFormat="1" ht="12" x14ac:dyDescent="0.2">
      <c r="A46" s="335"/>
      <c r="B46" s="336"/>
      <c r="C46" s="284" t="s">
        <v>290</v>
      </c>
      <c r="D46" s="284"/>
      <c r="E46" s="284"/>
      <c r="F46" s="337" t="s">
        <v>291</v>
      </c>
      <c r="G46" s="337" t="s">
        <v>292</v>
      </c>
      <c r="H46" s="337"/>
      <c r="I46" s="337" t="s">
        <v>292</v>
      </c>
      <c r="J46" s="338"/>
      <c r="K46" s="337"/>
      <c r="L46" s="338"/>
      <c r="M46" s="337"/>
      <c r="N46" s="339"/>
      <c r="V46" s="324"/>
      <c r="W46" s="328"/>
      <c r="X46" s="328"/>
      <c r="Z46" s="282" t="s">
        <v>290</v>
      </c>
    </row>
    <row r="47" spans="1:27" s="277" customFormat="1" ht="12" x14ac:dyDescent="0.2">
      <c r="A47" s="335"/>
      <c r="B47" s="336"/>
      <c r="C47" s="284" t="s">
        <v>293</v>
      </c>
      <c r="D47" s="284"/>
      <c r="E47" s="284"/>
      <c r="F47" s="337" t="s">
        <v>291</v>
      </c>
      <c r="G47" s="337" t="s">
        <v>294</v>
      </c>
      <c r="H47" s="337"/>
      <c r="I47" s="337" t="s">
        <v>294</v>
      </c>
      <c r="J47" s="338"/>
      <c r="K47" s="337"/>
      <c r="L47" s="338"/>
      <c r="M47" s="337"/>
      <c r="N47" s="339"/>
      <c r="V47" s="324"/>
      <c r="W47" s="328"/>
      <c r="X47" s="328"/>
      <c r="Z47" s="282" t="s">
        <v>293</v>
      </c>
    </row>
    <row r="48" spans="1:27" s="277" customFormat="1" ht="12" x14ac:dyDescent="0.2">
      <c r="A48" s="335"/>
      <c r="B48" s="336"/>
      <c r="C48" s="340" t="s">
        <v>295</v>
      </c>
      <c r="D48" s="340"/>
      <c r="E48" s="340"/>
      <c r="F48" s="341"/>
      <c r="G48" s="341"/>
      <c r="H48" s="341"/>
      <c r="I48" s="341"/>
      <c r="J48" s="342">
        <v>592.54</v>
      </c>
      <c r="K48" s="341"/>
      <c r="L48" s="342">
        <v>592.54</v>
      </c>
      <c r="M48" s="341"/>
      <c r="N48" s="343"/>
      <c r="V48" s="324"/>
      <c r="W48" s="328"/>
      <c r="X48" s="328"/>
      <c r="AA48" s="282" t="s">
        <v>295</v>
      </c>
    </row>
    <row r="49" spans="1:28" s="277" customFormat="1" ht="12" x14ac:dyDescent="0.2">
      <c r="A49" s="335"/>
      <c r="B49" s="336"/>
      <c r="C49" s="284" t="s">
        <v>296</v>
      </c>
      <c r="D49" s="284"/>
      <c r="E49" s="284"/>
      <c r="F49" s="337"/>
      <c r="G49" s="337"/>
      <c r="H49" s="337"/>
      <c r="I49" s="337"/>
      <c r="J49" s="338"/>
      <c r="K49" s="337"/>
      <c r="L49" s="338">
        <v>394.8</v>
      </c>
      <c r="M49" s="337"/>
      <c r="N49" s="339">
        <v>8564</v>
      </c>
      <c r="V49" s="324"/>
      <c r="W49" s="328"/>
      <c r="X49" s="328"/>
      <c r="Z49" s="282" t="s">
        <v>296</v>
      </c>
    </row>
    <row r="50" spans="1:28" s="277" customFormat="1" ht="33.75" x14ac:dyDescent="0.2">
      <c r="A50" s="335"/>
      <c r="B50" s="336" t="s">
        <v>297</v>
      </c>
      <c r="C50" s="284" t="s">
        <v>298</v>
      </c>
      <c r="D50" s="284"/>
      <c r="E50" s="284"/>
      <c r="F50" s="337" t="s">
        <v>299</v>
      </c>
      <c r="G50" s="337" t="s">
        <v>300</v>
      </c>
      <c r="H50" s="337"/>
      <c r="I50" s="337" t="s">
        <v>300</v>
      </c>
      <c r="J50" s="338"/>
      <c r="K50" s="337"/>
      <c r="L50" s="338">
        <v>375.06</v>
      </c>
      <c r="M50" s="337"/>
      <c r="N50" s="339">
        <v>8136</v>
      </c>
      <c r="V50" s="324"/>
      <c r="W50" s="328"/>
      <c r="X50" s="328"/>
      <c r="Z50" s="282" t="s">
        <v>298</v>
      </c>
    </row>
    <row r="51" spans="1:28" s="277" customFormat="1" ht="33.75" x14ac:dyDescent="0.2">
      <c r="A51" s="335"/>
      <c r="B51" s="336" t="s">
        <v>301</v>
      </c>
      <c r="C51" s="284" t="s">
        <v>302</v>
      </c>
      <c r="D51" s="284"/>
      <c r="E51" s="284"/>
      <c r="F51" s="337" t="s">
        <v>299</v>
      </c>
      <c r="G51" s="337" t="s">
        <v>303</v>
      </c>
      <c r="H51" s="337"/>
      <c r="I51" s="337" t="s">
        <v>303</v>
      </c>
      <c r="J51" s="338"/>
      <c r="K51" s="337"/>
      <c r="L51" s="338">
        <v>209.24</v>
      </c>
      <c r="M51" s="337"/>
      <c r="N51" s="339">
        <v>4539</v>
      </c>
      <c r="V51" s="324"/>
      <c r="W51" s="328"/>
      <c r="X51" s="328"/>
      <c r="Z51" s="282" t="s">
        <v>302</v>
      </c>
    </row>
    <row r="52" spans="1:28" s="277" customFormat="1" ht="12" x14ac:dyDescent="0.2">
      <c r="A52" s="344"/>
      <c r="B52" s="345"/>
      <c r="C52" s="331" t="s">
        <v>304</v>
      </c>
      <c r="D52" s="331"/>
      <c r="E52" s="331"/>
      <c r="F52" s="332"/>
      <c r="G52" s="332"/>
      <c r="H52" s="332"/>
      <c r="I52" s="332"/>
      <c r="J52" s="333"/>
      <c r="K52" s="332"/>
      <c r="L52" s="333">
        <v>1176.8399999999999</v>
      </c>
      <c r="M52" s="341"/>
      <c r="N52" s="334">
        <v>22623</v>
      </c>
      <c r="V52" s="324"/>
      <c r="W52" s="328"/>
      <c r="X52" s="328"/>
      <c r="AB52" s="328" t="s">
        <v>304</v>
      </c>
    </row>
    <row r="53" spans="1:28" s="277" customFormat="1" ht="12" x14ac:dyDescent="0.2">
      <c r="A53" s="329" t="s">
        <v>283</v>
      </c>
      <c r="B53" s="330" t="s">
        <v>279</v>
      </c>
      <c r="C53" s="331" t="s">
        <v>305</v>
      </c>
      <c r="D53" s="331"/>
      <c r="E53" s="331"/>
      <c r="F53" s="332" t="s">
        <v>281</v>
      </c>
      <c r="G53" s="332"/>
      <c r="H53" s="332"/>
      <c r="I53" s="332" t="s">
        <v>278</v>
      </c>
      <c r="J53" s="333"/>
      <c r="K53" s="332"/>
      <c r="L53" s="333"/>
      <c r="M53" s="332"/>
      <c r="N53" s="334"/>
      <c r="V53" s="324"/>
      <c r="W53" s="328"/>
      <c r="X53" s="328" t="s">
        <v>305</v>
      </c>
      <c r="AB53" s="328"/>
    </row>
    <row r="54" spans="1:28" s="277" customFormat="1" ht="12" x14ac:dyDescent="0.2">
      <c r="A54" s="335"/>
      <c r="B54" s="336" t="s">
        <v>278</v>
      </c>
      <c r="C54" s="284" t="s">
        <v>126</v>
      </c>
      <c r="D54" s="284"/>
      <c r="E54" s="284"/>
      <c r="F54" s="337"/>
      <c r="G54" s="337"/>
      <c r="H54" s="337"/>
      <c r="I54" s="337"/>
      <c r="J54" s="338">
        <v>375.18</v>
      </c>
      <c r="K54" s="337"/>
      <c r="L54" s="338">
        <v>375.18</v>
      </c>
      <c r="M54" s="337" t="s">
        <v>282</v>
      </c>
      <c r="N54" s="339">
        <v>8138</v>
      </c>
      <c r="V54" s="324"/>
      <c r="W54" s="328"/>
      <c r="X54" s="328"/>
      <c r="Y54" s="282" t="s">
        <v>126</v>
      </c>
      <c r="AB54" s="328"/>
    </row>
    <row r="55" spans="1:28" s="277" customFormat="1" ht="12" x14ac:dyDescent="0.2">
      <c r="A55" s="335"/>
      <c r="B55" s="336" t="s">
        <v>283</v>
      </c>
      <c r="C55" s="284" t="s">
        <v>127</v>
      </c>
      <c r="D55" s="284"/>
      <c r="E55" s="284"/>
      <c r="F55" s="337"/>
      <c r="G55" s="337"/>
      <c r="H55" s="337"/>
      <c r="I55" s="337"/>
      <c r="J55" s="338">
        <v>175.48</v>
      </c>
      <c r="K55" s="337"/>
      <c r="L55" s="338">
        <v>175.48</v>
      </c>
      <c r="M55" s="337" t="s">
        <v>284</v>
      </c>
      <c r="N55" s="339">
        <v>1520</v>
      </c>
      <c r="V55" s="324"/>
      <c r="W55" s="328"/>
      <c r="X55" s="328"/>
      <c r="Y55" s="282" t="s">
        <v>127</v>
      </c>
      <c r="AB55" s="328"/>
    </row>
    <row r="56" spans="1:28" s="277" customFormat="1" ht="12" x14ac:dyDescent="0.2">
      <c r="A56" s="335"/>
      <c r="B56" s="336" t="s">
        <v>285</v>
      </c>
      <c r="C56" s="284" t="s">
        <v>286</v>
      </c>
      <c r="D56" s="284"/>
      <c r="E56" s="284"/>
      <c r="F56" s="337"/>
      <c r="G56" s="337"/>
      <c r="H56" s="337"/>
      <c r="I56" s="337"/>
      <c r="J56" s="338">
        <v>19.62</v>
      </c>
      <c r="K56" s="337"/>
      <c r="L56" s="338">
        <v>19.62</v>
      </c>
      <c r="M56" s="337" t="s">
        <v>282</v>
      </c>
      <c r="N56" s="339">
        <v>426</v>
      </c>
      <c r="V56" s="324"/>
      <c r="W56" s="328"/>
      <c r="X56" s="328"/>
      <c r="Y56" s="282" t="s">
        <v>286</v>
      </c>
      <c r="AB56" s="328"/>
    </row>
    <row r="57" spans="1:28" s="277" customFormat="1" ht="12" x14ac:dyDescent="0.2">
      <c r="A57" s="335"/>
      <c r="B57" s="336" t="s">
        <v>287</v>
      </c>
      <c r="C57" s="284" t="s">
        <v>288</v>
      </c>
      <c r="D57" s="284"/>
      <c r="E57" s="284"/>
      <c r="F57" s="337"/>
      <c r="G57" s="337"/>
      <c r="H57" s="337"/>
      <c r="I57" s="337"/>
      <c r="J57" s="338">
        <v>41.88</v>
      </c>
      <c r="K57" s="337"/>
      <c r="L57" s="338">
        <v>41.88</v>
      </c>
      <c r="M57" s="337" t="s">
        <v>289</v>
      </c>
      <c r="N57" s="339">
        <v>290</v>
      </c>
      <c r="V57" s="324"/>
      <c r="W57" s="328"/>
      <c r="X57" s="328"/>
      <c r="Y57" s="282" t="s">
        <v>288</v>
      </c>
      <c r="AB57" s="328"/>
    </row>
    <row r="58" spans="1:28" s="277" customFormat="1" ht="12" x14ac:dyDescent="0.2">
      <c r="A58" s="335"/>
      <c r="B58" s="336"/>
      <c r="C58" s="284" t="s">
        <v>290</v>
      </c>
      <c r="D58" s="284"/>
      <c r="E58" s="284"/>
      <c r="F58" s="337" t="s">
        <v>291</v>
      </c>
      <c r="G58" s="337" t="s">
        <v>292</v>
      </c>
      <c r="H58" s="337"/>
      <c r="I58" s="337" t="s">
        <v>292</v>
      </c>
      <c r="J58" s="338"/>
      <c r="K58" s="337"/>
      <c r="L58" s="338"/>
      <c r="M58" s="337"/>
      <c r="N58" s="339"/>
      <c r="V58" s="324"/>
      <c r="W58" s="328"/>
      <c r="X58" s="328"/>
      <c r="Z58" s="282" t="s">
        <v>290</v>
      </c>
      <c r="AB58" s="328"/>
    </row>
    <row r="59" spans="1:28" s="277" customFormat="1" ht="12" x14ac:dyDescent="0.2">
      <c r="A59" s="335"/>
      <c r="B59" s="336"/>
      <c r="C59" s="284" t="s">
        <v>293</v>
      </c>
      <c r="D59" s="284"/>
      <c r="E59" s="284"/>
      <c r="F59" s="337" t="s">
        <v>291</v>
      </c>
      <c r="G59" s="337" t="s">
        <v>294</v>
      </c>
      <c r="H59" s="337"/>
      <c r="I59" s="337" t="s">
        <v>294</v>
      </c>
      <c r="J59" s="338"/>
      <c r="K59" s="337"/>
      <c r="L59" s="338"/>
      <c r="M59" s="337"/>
      <c r="N59" s="339"/>
      <c r="V59" s="324"/>
      <c r="W59" s="328"/>
      <c r="X59" s="328"/>
      <c r="Z59" s="282" t="s">
        <v>293</v>
      </c>
      <c r="AB59" s="328"/>
    </row>
    <row r="60" spans="1:28" s="277" customFormat="1" ht="12" x14ac:dyDescent="0.2">
      <c r="A60" s="335"/>
      <c r="B60" s="336"/>
      <c r="C60" s="340" t="s">
        <v>295</v>
      </c>
      <c r="D60" s="340"/>
      <c r="E60" s="340"/>
      <c r="F60" s="341"/>
      <c r="G60" s="341"/>
      <c r="H60" s="341"/>
      <c r="I60" s="341"/>
      <c r="J60" s="342">
        <v>592.54</v>
      </c>
      <c r="K60" s="341"/>
      <c r="L60" s="342">
        <v>592.54</v>
      </c>
      <c r="M60" s="341"/>
      <c r="N60" s="343"/>
      <c r="V60" s="324"/>
      <c r="W60" s="328"/>
      <c r="X60" s="328"/>
      <c r="AA60" s="282" t="s">
        <v>295</v>
      </c>
      <c r="AB60" s="328"/>
    </row>
    <row r="61" spans="1:28" s="277" customFormat="1" ht="12" x14ac:dyDescent="0.2">
      <c r="A61" s="335"/>
      <c r="B61" s="336"/>
      <c r="C61" s="284" t="s">
        <v>296</v>
      </c>
      <c r="D61" s="284"/>
      <c r="E61" s="284"/>
      <c r="F61" s="337"/>
      <c r="G61" s="337"/>
      <c r="H61" s="337"/>
      <c r="I61" s="337"/>
      <c r="J61" s="338"/>
      <c r="K61" s="337"/>
      <c r="L61" s="338">
        <v>394.8</v>
      </c>
      <c r="M61" s="337"/>
      <c r="N61" s="339">
        <v>8564</v>
      </c>
      <c r="V61" s="324"/>
      <c r="W61" s="328"/>
      <c r="X61" s="328"/>
      <c r="Z61" s="282" t="s">
        <v>296</v>
      </c>
      <c r="AB61" s="328"/>
    </row>
    <row r="62" spans="1:28" s="277" customFormat="1" ht="33.75" x14ac:dyDescent="0.2">
      <c r="A62" s="335"/>
      <c r="B62" s="336" t="s">
        <v>297</v>
      </c>
      <c r="C62" s="284" t="s">
        <v>298</v>
      </c>
      <c r="D62" s="284"/>
      <c r="E62" s="284"/>
      <c r="F62" s="337" t="s">
        <v>299</v>
      </c>
      <c r="G62" s="337" t="s">
        <v>300</v>
      </c>
      <c r="H62" s="337"/>
      <c r="I62" s="337" t="s">
        <v>300</v>
      </c>
      <c r="J62" s="338"/>
      <c r="K62" s="337"/>
      <c r="L62" s="338">
        <v>375.06</v>
      </c>
      <c r="M62" s="337"/>
      <c r="N62" s="339">
        <v>8136</v>
      </c>
      <c r="V62" s="324"/>
      <c r="W62" s="328"/>
      <c r="X62" s="328"/>
      <c r="Z62" s="282" t="s">
        <v>298</v>
      </c>
      <c r="AB62" s="328"/>
    </row>
    <row r="63" spans="1:28" s="277" customFormat="1" ht="33.75" x14ac:dyDescent="0.2">
      <c r="A63" s="335"/>
      <c r="B63" s="336" t="s">
        <v>301</v>
      </c>
      <c r="C63" s="284" t="s">
        <v>302</v>
      </c>
      <c r="D63" s="284"/>
      <c r="E63" s="284"/>
      <c r="F63" s="337" t="s">
        <v>299</v>
      </c>
      <c r="G63" s="337" t="s">
        <v>303</v>
      </c>
      <c r="H63" s="337"/>
      <c r="I63" s="337" t="s">
        <v>303</v>
      </c>
      <c r="J63" s="338"/>
      <c r="K63" s="337"/>
      <c r="L63" s="338">
        <v>209.24</v>
      </c>
      <c r="M63" s="337"/>
      <c r="N63" s="339">
        <v>4539</v>
      </c>
      <c r="V63" s="324"/>
      <c r="W63" s="328"/>
      <c r="X63" s="328"/>
      <c r="Z63" s="282" t="s">
        <v>302</v>
      </c>
      <c r="AB63" s="328"/>
    </row>
    <row r="64" spans="1:28" s="277" customFormat="1" ht="12" x14ac:dyDescent="0.2">
      <c r="A64" s="344"/>
      <c r="B64" s="345"/>
      <c r="C64" s="331" t="s">
        <v>304</v>
      </c>
      <c r="D64" s="331"/>
      <c r="E64" s="331"/>
      <c r="F64" s="332"/>
      <c r="G64" s="332"/>
      <c r="H64" s="332"/>
      <c r="I64" s="332"/>
      <c r="J64" s="333"/>
      <c r="K64" s="332"/>
      <c r="L64" s="333">
        <v>1176.8399999999999</v>
      </c>
      <c r="M64" s="341"/>
      <c r="N64" s="334">
        <v>22623</v>
      </c>
      <c r="V64" s="324"/>
      <c r="W64" s="328"/>
      <c r="X64" s="328"/>
      <c r="AB64" s="328" t="s">
        <v>304</v>
      </c>
    </row>
    <row r="65" spans="1:28" s="277" customFormat="1" ht="22.5" x14ac:dyDescent="0.2">
      <c r="A65" s="329" t="s">
        <v>285</v>
      </c>
      <c r="B65" s="330" t="s">
        <v>306</v>
      </c>
      <c r="C65" s="331" t="s">
        <v>307</v>
      </c>
      <c r="D65" s="331"/>
      <c r="E65" s="331"/>
      <c r="F65" s="332" t="s">
        <v>308</v>
      </c>
      <c r="G65" s="332"/>
      <c r="H65" s="332"/>
      <c r="I65" s="332" t="s">
        <v>287</v>
      </c>
      <c r="J65" s="333"/>
      <c r="K65" s="332"/>
      <c r="L65" s="333"/>
      <c r="M65" s="332"/>
      <c r="N65" s="334"/>
      <c r="V65" s="324"/>
      <c r="W65" s="328"/>
      <c r="X65" s="328" t="s">
        <v>307</v>
      </c>
      <c r="AB65" s="328"/>
    </row>
    <row r="66" spans="1:28" s="277" customFormat="1" ht="12" x14ac:dyDescent="0.2">
      <c r="A66" s="335"/>
      <c r="B66" s="336" t="s">
        <v>278</v>
      </c>
      <c r="C66" s="284" t="s">
        <v>126</v>
      </c>
      <c r="D66" s="284"/>
      <c r="E66" s="284"/>
      <c r="F66" s="337"/>
      <c r="G66" s="337"/>
      <c r="H66" s="337"/>
      <c r="I66" s="337"/>
      <c r="J66" s="338">
        <v>3372.12</v>
      </c>
      <c r="K66" s="337"/>
      <c r="L66" s="338">
        <v>13488.48</v>
      </c>
      <c r="M66" s="337" t="s">
        <v>282</v>
      </c>
      <c r="N66" s="339">
        <v>292565</v>
      </c>
      <c r="V66" s="324"/>
      <c r="W66" s="328"/>
      <c r="X66" s="328"/>
      <c r="Y66" s="282" t="s">
        <v>126</v>
      </c>
      <c r="AB66" s="328"/>
    </row>
    <row r="67" spans="1:28" s="277" customFormat="1" ht="12" x14ac:dyDescent="0.2">
      <c r="A67" s="335"/>
      <c r="B67" s="336" t="s">
        <v>287</v>
      </c>
      <c r="C67" s="284" t="s">
        <v>288</v>
      </c>
      <c r="D67" s="284"/>
      <c r="E67" s="284"/>
      <c r="F67" s="337"/>
      <c r="G67" s="337"/>
      <c r="H67" s="337"/>
      <c r="I67" s="337"/>
      <c r="J67" s="338">
        <v>67.44</v>
      </c>
      <c r="K67" s="337"/>
      <c r="L67" s="338">
        <v>269.76</v>
      </c>
      <c r="M67" s="337" t="s">
        <v>289</v>
      </c>
      <c r="N67" s="339">
        <v>1867</v>
      </c>
      <c r="V67" s="324"/>
      <c r="W67" s="328"/>
      <c r="X67" s="328"/>
      <c r="Y67" s="282" t="s">
        <v>288</v>
      </c>
      <c r="AB67" s="328"/>
    </row>
    <row r="68" spans="1:28" s="277" customFormat="1" ht="12" x14ac:dyDescent="0.2">
      <c r="A68" s="335"/>
      <c r="B68" s="336"/>
      <c r="C68" s="284" t="s">
        <v>290</v>
      </c>
      <c r="D68" s="284"/>
      <c r="E68" s="284"/>
      <c r="F68" s="337" t="s">
        <v>291</v>
      </c>
      <c r="G68" s="337" t="s">
        <v>309</v>
      </c>
      <c r="H68" s="337"/>
      <c r="I68" s="337" t="s">
        <v>310</v>
      </c>
      <c r="J68" s="338"/>
      <c r="K68" s="337"/>
      <c r="L68" s="338"/>
      <c r="M68" s="337"/>
      <c r="N68" s="339"/>
      <c r="V68" s="324"/>
      <c r="W68" s="328"/>
      <c r="X68" s="328"/>
      <c r="Z68" s="282" t="s">
        <v>290</v>
      </c>
      <c r="AB68" s="328"/>
    </row>
    <row r="69" spans="1:28" s="277" customFormat="1" ht="12" x14ac:dyDescent="0.2">
      <c r="A69" s="335"/>
      <c r="B69" s="336"/>
      <c r="C69" s="340" t="s">
        <v>295</v>
      </c>
      <c r="D69" s="340"/>
      <c r="E69" s="340"/>
      <c r="F69" s="341"/>
      <c r="G69" s="341"/>
      <c r="H69" s="341"/>
      <c r="I69" s="341"/>
      <c r="J69" s="342">
        <v>3439.56</v>
      </c>
      <c r="K69" s="341"/>
      <c r="L69" s="342">
        <v>13758.24</v>
      </c>
      <c r="M69" s="341"/>
      <c r="N69" s="343"/>
      <c r="V69" s="324"/>
      <c r="W69" s="328"/>
      <c r="X69" s="328"/>
      <c r="AA69" s="282" t="s">
        <v>295</v>
      </c>
      <c r="AB69" s="328"/>
    </row>
    <row r="70" spans="1:28" s="277" customFormat="1" ht="12" x14ac:dyDescent="0.2">
      <c r="A70" s="335"/>
      <c r="B70" s="336"/>
      <c r="C70" s="284" t="s">
        <v>296</v>
      </c>
      <c r="D70" s="284"/>
      <c r="E70" s="284"/>
      <c r="F70" s="337"/>
      <c r="G70" s="337"/>
      <c r="H70" s="337"/>
      <c r="I70" s="337"/>
      <c r="J70" s="338"/>
      <c r="K70" s="337"/>
      <c r="L70" s="338">
        <v>13488.48</v>
      </c>
      <c r="M70" s="337"/>
      <c r="N70" s="339">
        <v>292565</v>
      </c>
      <c r="V70" s="324"/>
      <c r="W70" s="328"/>
      <c r="X70" s="328"/>
      <c r="Z70" s="282" t="s">
        <v>296</v>
      </c>
      <c r="AB70" s="328"/>
    </row>
    <row r="71" spans="1:28" s="277" customFormat="1" ht="33.75" x14ac:dyDescent="0.2">
      <c r="A71" s="335"/>
      <c r="B71" s="336" t="s">
        <v>311</v>
      </c>
      <c r="C71" s="284" t="s">
        <v>312</v>
      </c>
      <c r="D71" s="284"/>
      <c r="E71" s="284"/>
      <c r="F71" s="337" t="s">
        <v>299</v>
      </c>
      <c r="G71" s="337" t="s">
        <v>313</v>
      </c>
      <c r="H71" s="337"/>
      <c r="I71" s="337" t="s">
        <v>313</v>
      </c>
      <c r="J71" s="338"/>
      <c r="K71" s="337"/>
      <c r="L71" s="338">
        <v>12139.63</v>
      </c>
      <c r="M71" s="337"/>
      <c r="N71" s="339">
        <v>263309</v>
      </c>
      <c r="V71" s="324"/>
      <c r="W71" s="328"/>
      <c r="X71" s="328"/>
      <c r="Z71" s="282" t="s">
        <v>312</v>
      </c>
      <c r="AB71" s="328"/>
    </row>
    <row r="72" spans="1:28" s="277" customFormat="1" ht="33.75" x14ac:dyDescent="0.2">
      <c r="A72" s="335"/>
      <c r="B72" s="336" t="s">
        <v>314</v>
      </c>
      <c r="C72" s="284" t="s">
        <v>315</v>
      </c>
      <c r="D72" s="284"/>
      <c r="E72" s="284"/>
      <c r="F72" s="337" t="s">
        <v>299</v>
      </c>
      <c r="G72" s="337" t="s">
        <v>316</v>
      </c>
      <c r="H72" s="337"/>
      <c r="I72" s="337" t="s">
        <v>316</v>
      </c>
      <c r="J72" s="338"/>
      <c r="K72" s="337"/>
      <c r="L72" s="338">
        <v>6204.7</v>
      </c>
      <c r="M72" s="337"/>
      <c r="N72" s="339">
        <v>134580</v>
      </c>
      <c r="V72" s="324"/>
      <c r="W72" s="328"/>
      <c r="X72" s="328"/>
      <c r="Z72" s="282" t="s">
        <v>315</v>
      </c>
      <c r="AB72" s="328"/>
    </row>
    <row r="73" spans="1:28" s="277" customFormat="1" ht="12" x14ac:dyDescent="0.2">
      <c r="A73" s="344"/>
      <c r="B73" s="345"/>
      <c r="C73" s="331" t="s">
        <v>304</v>
      </c>
      <c r="D73" s="331"/>
      <c r="E73" s="331"/>
      <c r="F73" s="332"/>
      <c r="G73" s="332"/>
      <c r="H73" s="332"/>
      <c r="I73" s="332"/>
      <c r="J73" s="333"/>
      <c r="K73" s="332"/>
      <c r="L73" s="333">
        <v>32102.57</v>
      </c>
      <c r="M73" s="341"/>
      <c r="N73" s="334">
        <v>692321</v>
      </c>
      <c r="V73" s="324"/>
      <c r="W73" s="328"/>
      <c r="X73" s="328"/>
      <c r="AB73" s="328" t="s">
        <v>304</v>
      </c>
    </row>
    <row r="74" spans="1:28" s="277" customFormat="1" ht="56.25" x14ac:dyDescent="0.2">
      <c r="A74" s="329" t="s">
        <v>287</v>
      </c>
      <c r="B74" s="330" t="s">
        <v>317</v>
      </c>
      <c r="C74" s="331" t="s">
        <v>318</v>
      </c>
      <c r="D74" s="331"/>
      <c r="E74" s="331"/>
      <c r="F74" s="332" t="s">
        <v>281</v>
      </c>
      <c r="G74" s="332"/>
      <c r="H74" s="332"/>
      <c r="I74" s="332" t="s">
        <v>319</v>
      </c>
      <c r="J74" s="333"/>
      <c r="K74" s="332"/>
      <c r="L74" s="333"/>
      <c r="M74" s="332"/>
      <c r="N74" s="334"/>
      <c r="V74" s="324"/>
      <c r="W74" s="328"/>
      <c r="X74" s="328" t="s">
        <v>318</v>
      </c>
      <c r="AB74" s="328"/>
    </row>
    <row r="75" spans="1:28" s="277" customFormat="1" ht="12" x14ac:dyDescent="0.2">
      <c r="A75" s="335"/>
      <c r="B75" s="336" t="s">
        <v>278</v>
      </c>
      <c r="C75" s="284" t="s">
        <v>126</v>
      </c>
      <c r="D75" s="284"/>
      <c r="E75" s="284"/>
      <c r="F75" s="337"/>
      <c r="G75" s="337"/>
      <c r="H75" s="337"/>
      <c r="I75" s="337"/>
      <c r="J75" s="338">
        <v>103.14</v>
      </c>
      <c r="K75" s="337"/>
      <c r="L75" s="338">
        <v>1031.4000000000001</v>
      </c>
      <c r="M75" s="337" t="s">
        <v>282</v>
      </c>
      <c r="N75" s="339">
        <v>22371</v>
      </c>
      <c r="V75" s="324"/>
      <c r="W75" s="328"/>
      <c r="X75" s="328"/>
      <c r="Y75" s="282" t="s">
        <v>126</v>
      </c>
      <c r="AB75" s="328"/>
    </row>
    <row r="76" spans="1:28" s="277" customFormat="1" ht="12" x14ac:dyDescent="0.2">
      <c r="A76" s="335"/>
      <c r="B76" s="336" t="s">
        <v>283</v>
      </c>
      <c r="C76" s="284" t="s">
        <v>127</v>
      </c>
      <c r="D76" s="284"/>
      <c r="E76" s="284"/>
      <c r="F76" s="337"/>
      <c r="G76" s="337"/>
      <c r="H76" s="337"/>
      <c r="I76" s="337"/>
      <c r="J76" s="338">
        <v>36</v>
      </c>
      <c r="K76" s="337"/>
      <c r="L76" s="338">
        <v>360</v>
      </c>
      <c r="M76" s="337" t="s">
        <v>284</v>
      </c>
      <c r="N76" s="339">
        <v>3118</v>
      </c>
      <c r="V76" s="324"/>
      <c r="W76" s="328"/>
      <c r="X76" s="328"/>
      <c r="Y76" s="282" t="s">
        <v>127</v>
      </c>
      <c r="AB76" s="328"/>
    </row>
    <row r="77" spans="1:28" s="277" customFormat="1" ht="12" x14ac:dyDescent="0.2">
      <c r="A77" s="335"/>
      <c r="B77" s="336" t="s">
        <v>285</v>
      </c>
      <c r="C77" s="284" t="s">
        <v>286</v>
      </c>
      <c r="D77" s="284"/>
      <c r="E77" s="284"/>
      <c r="F77" s="337"/>
      <c r="G77" s="337"/>
      <c r="H77" s="337"/>
      <c r="I77" s="337"/>
      <c r="J77" s="338">
        <v>4.0199999999999996</v>
      </c>
      <c r="K77" s="337"/>
      <c r="L77" s="338">
        <v>40.200000000000003</v>
      </c>
      <c r="M77" s="337" t="s">
        <v>282</v>
      </c>
      <c r="N77" s="339">
        <v>872</v>
      </c>
      <c r="V77" s="324"/>
      <c r="W77" s="328"/>
      <c r="X77" s="328"/>
      <c r="Y77" s="282" t="s">
        <v>286</v>
      </c>
      <c r="AB77" s="328"/>
    </row>
    <row r="78" spans="1:28" s="277" customFormat="1" ht="12" x14ac:dyDescent="0.2">
      <c r="A78" s="335"/>
      <c r="B78" s="336" t="s">
        <v>287</v>
      </c>
      <c r="C78" s="284" t="s">
        <v>288</v>
      </c>
      <c r="D78" s="284"/>
      <c r="E78" s="284"/>
      <c r="F78" s="337"/>
      <c r="G78" s="337"/>
      <c r="H78" s="337"/>
      <c r="I78" s="337"/>
      <c r="J78" s="338">
        <v>48.16</v>
      </c>
      <c r="K78" s="337"/>
      <c r="L78" s="338">
        <v>481.6</v>
      </c>
      <c r="M78" s="337" t="s">
        <v>289</v>
      </c>
      <c r="N78" s="339">
        <v>3333</v>
      </c>
      <c r="V78" s="324"/>
      <c r="W78" s="328"/>
      <c r="X78" s="328"/>
      <c r="Y78" s="282" t="s">
        <v>288</v>
      </c>
      <c r="AB78" s="328"/>
    </row>
    <row r="79" spans="1:28" s="277" customFormat="1" ht="12" x14ac:dyDescent="0.2">
      <c r="A79" s="335"/>
      <c r="B79" s="336"/>
      <c r="C79" s="284" t="s">
        <v>290</v>
      </c>
      <c r="D79" s="284"/>
      <c r="E79" s="284"/>
      <c r="F79" s="337" t="s">
        <v>291</v>
      </c>
      <c r="G79" s="337" t="s">
        <v>320</v>
      </c>
      <c r="H79" s="337"/>
      <c r="I79" s="337" t="s">
        <v>321</v>
      </c>
      <c r="J79" s="338"/>
      <c r="K79" s="337"/>
      <c r="L79" s="338"/>
      <c r="M79" s="337"/>
      <c r="N79" s="339"/>
      <c r="V79" s="324"/>
      <c r="W79" s="328"/>
      <c r="X79" s="328"/>
      <c r="Z79" s="282" t="s">
        <v>290</v>
      </c>
      <c r="AB79" s="328"/>
    </row>
    <row r="80" spans="1:28" s="277" customFormat="1" ht="12" x14ac:dyDescent="0.2">
      <c r="A80" s="335"/>
      <c r="B80" s="336"/>
      <c r="C80" s="284" t="s">
        <v>293</v>
      </c>
      <c r="D80" s="284"/>
      <c r="E80" s="284"/>
      <c r="F80" s="337" t="s">
        <v>291</v>
      </c>
      <c r="G80" s="337" t="s">
        <v>322</v>
      </c>
      <c r="H80" s="337"/>
      <c r="I80" s="337" t="s">
        <v>287</v>
      </c>
      <c r="J80" s="338"/>
      <c r="K80" s="337"/>
      <c r="L80" s="338"/>
      <c r="M80" s="337"/>
      <c r="N80" s="339"/>
      <c r="V80" s="324"/>
      <c r="W80" s="328"/>
      <c r="X80" s="328"/>
      <c r="Z80" s="282" t="s">
        <v>293</v>
      </c>
      <c r="AB80" s="328"/>
    </row>
    <row r="81" spans="1:28" s="277" customFormat="1" ht="12" x14ac:dyDescent="0.2">
      <c r="A81" s="335"/>
      <c r="B81" s="336"/>
      <c r="C81" s="340" t="s">
        <v>295</v>
      </c>
      <c r="D81" s="340"/>
      <c r="E81" s="340"/>
      <c r="F81" s="341"/>
      <c r="G81" s="341"/>
      <c r="H81" s="341"/>
      <c r="I81" s="341"/>
      <c r="J81" s="342">
        <v>187.3</v>
      </c>
      <c r="K81" s="341"/>
      <c r="L81" s="342">
        <v>1873</v>
      </c>
      <c r="M81" s="341"/>
      <c r="N81" s="343"/>
      <c r="V81" s="324"/>
      <c r="W81" s="328"/>
      <c r="X81" s="328"/>
      <c r="AA81" s="282" t="s">
        <v>295</v>
      </c>
      <c r="AB81" s="328"/>
    </row>
    <row r="82" spans="1:28" s="277" customFormat="1" ht="12" x14ac:dyDescent="0.2">
      <c r="A82" s="335"/>
      <c r="B82" s="336"/>
      <c r="C82" s="284" t="s">
        <v>296</v>
      </c>
      <c r="D82" s="284"/>
      <c r="E82" s="284"/>
      <c r="F82" s="337"/>
      <c r="G82" s="337"/>
      <c r="H82" s="337"/>
      <c r="I82" s="337"/>
      <c r="J82" s="338"/>
      <c r="K82" s="337"/>
      <c r="L82" s="338">
        <v>1071.5999999999999</v>
      </c>
      <c r="M82" s="337"/>
      <c r="N82" s="339">
        <v>23243</v>
      </c>
      <c r="V82" s="324"/>
      <c r="W82" s="328"/>
      <c r="X82" s="328"/>
      <c r="Z82" s="282" t="s">
        <v>296</v>
      </c>
      <c r="AB82" s="328"/>
    </row>
    <row r="83" spans="1:28" s="277" customFormat="1" ht="33.75" x14ac:dyDescent="0.2">
      <c r="A83" s="335"/>
      <c r="B83" s="336" t="s">
        <v>311</v>
      </c>
      <c r="C83" s="284" t="s">
        <v>312</v>
      </c>
      <c r="D83" s="284"/>
      <c r="E83" s="284"/>
      <c r="F83" s="337" t="s">
        <v>299</v>
      </c>
      <c r="G83" s="337" t="s">
        <v>313</v>
      </c>
      <c r="H83" s="337"/>
      <c r="I83" s="337" t="s">
        <v>313</v>
      </c>
      <c r="J83" s="338"/>
      <c r="K83" s="337"/>
      <c r="L83" s="338">
        <v>964.44</v>
      </c>
      <c r="M83" s="337"/>
      <c r="N83" s="339">
        <v>20919</v>
      </c>
      <c r="V83" s="324"/>
      <c r="W83" s="328"/>
      <c r="X83" s="328"/>
      <c r="Z83" s="282" t="s">
        <v>312</v>
      </c>
      <c r="AB83" s="328"/>
    </row>
    <row r="84" spans="1:28" s="277" customFormat="1" ht="33.75" x14ac:dyDescent="0.2">
      <c r="A84" s="335"/>
      <c r="B84" s="336" t="s">
        <v>314</v>
      </c>
      <c r="C84" s="284" t="s">
        <v>315</v>
      </c>
      <c r="D84" s="284"/>
      <c r="E84" s="284"/>
      <c r="F84" s="337" t="s">
        <v>299</v>
      </c>
      <c r="G84" s="337" t="s">
        <v>316</v>
      </c>
      <c r="H84" s="337"/>
      <c r="I84" s="337" t="s">
        <v>316</v>
      </c>
      <c r="J84" s="338"/>
      <c r="K84" s="337"/>
      <c r="L84" s="338">
        <v>492.94</v>
      </c>
      <c r="M84" s="337"/>
      <c r="N84" s="339">
        <v>10692</v>
      </c>
      <c r="V84" s="324"/>
      <c r="W84" s="328"/>
      <c r="X84" s="328"/>
      <c r="Z84" s="282" t="s">
        <v>315</v>
      </c>
      <c r="AB84" s="328"/>
    </row>
    <row r="85" spans="1:28" s="277" customFormat="1" ht="12" x14ac:dyDescent="0.2">
      <c r="A85" s="344"/>
      <c r="B85" s="345"/>
      <c r="C85" s="331" t="s">
        <v>304</v>
      </c>
      <c r="D85" s="331"/>
      <c r="E85" s="331"/>
      <c r="F85" s="332"/>
      <c r="G85" s="332"/>
      <c r="H85" s="332"/>
      <c r="I85" s="332"/>
      <c r="J85" s="333"/>
      <c r="K85" s="332"/>
      <c r="L85" s="333">
        <v>3330.38</v>
      </c>
      <c r="M85" s="341"/>
      <c r="N85" s="334">
        <v>60433</v>
      </c>
      <c r="V85" s="324"/>
      <c r="W85" s="328"/>
      <c r="X85" s="328"/>
      <c r="AB85" s="328" t="s">
        <v>304</v>
      </c>
    </row>
    <row r="86" spans="1:28" s="277" customFormat="1" ht="33.75" x14ac:dyDescent="0.2">
      <c r="A86" s="329" t="s">
        <v>323</v>
      </c>
      <c r="B86" s="330" t="s">
        <v>324</v>
      </c>
      <c r="C86" s="331" t="s">
        <v>325</v>
      </c>
      <c r="D86" s="331"/>
      <c r="E86" s="331"/>
      <c r="F86" s="332" t="s">
        <v>281</v>
      </c>
      <c r="G86" s="332"/>
      <c r="H86" s="332"/>
      <c r="I86" s="332" t="s">
        <v>283</v>
      </c>
      <c r="J86" s="333"/>
      <c r="K86" s="332"/>
      <c r="L86" s="333"/>
      <c r="M86" s="332"/>
      <c r="N86" s="334"/>
      <c r="V86" s="324"/>
      <c r="W86" s="328"/>
      <c r="X86" s="328" t="s">
        <v>325</v>
      </c>
      <c r="AB86" s="328"/>
    </row>
    <row r="87" spans="1:28" s="277" customFormat="1" ht="12" x14ac:dyDescent="0.2">
      <c r="A87" s="335"/>
      <c r="B87" s="336" t="s">
        <v>278</v>
      </c>
      <c r="C87" s="284" t="s">
        <v>126</v>
      </c>
      <c r="D87" s="284"/>
      <c r="E87" s="284"/>
      <c r="F87" s="337"/>
      <c r="G87" s="337"/>
      <c r="H87" s="337"/>
      <c r="I87" s="337"/>
      <c r="J87" s="338">
        <v>9.91</v>
      </c>
      <c r="K87" s="337"/>
      <c r="L87" s="338">
        <v>19.82</v>
      </c>
      <c r="M87" s="337" t="s">
        <v>282</v>
      </c>
      <c r="N87" s="339">
        <v>430</v>
      </c>
      <c r="V87" s="324"/>
      <c r="W87" s="328"/>
      <c r="X87" s="328"/>
      <c r="Y87" s="282" t="s">
        <v>126</v>
      </c>
      <c r="AB87" s="328"/>
    </row>
    <row r="88" spans="1:28" s="277" customFormat="1" ht="12" x14ac:dyDescent="0.2">
      <c r="A88" s="335"/>
      <c r="B88" s="336" t="s">
        <v>283</v>
      </c>
      <c r="C88" s="284" t="s">
        <v>127</v>
      </c>
      <c r="D88" s="284"/>
      <c r="E88" s="284"/>
      <c r="F88" s="337"/>
      <c r="G88" s="337"/>
      <c r="H88" s="337"/>
      <c r="I88" s="337"/>
      <c r="J88" s="338">
        <v>5.43</v>
      </c>
      <c r="K88" s="337"/>
      <c r="L88" s="338">
        <v>10.86</v>
      </c>
      <c r="M88" s="337" t="s">
        <v>284</v>
      </c>
      <c r="N88" s="339">
        <v>94</v>
      </c>
      <c r="V88" s="324"/>
      <c r="W88" s="328"/>
      <c r="X88" s="328"/>
      <c r="Y88" s="282" t="s">
        <v>127</v>
      </c>
      <c r="AB88" s="328"/>
    </row>
    <row r="89" spans="1:28" s="277" customFormat="1" ht="12" x14ac:dyDescent="0.2">
      <c r="A89" s="335"/>
      <c r="B89" s="336" t="s">
        <v>285</v>
      </c>
      <c r="C89" s="284" t="s">
        <v>286</v>
      </c>
      <c r="D89" s="284"/>
      <c r="E89" s="284"/>
      <c r="F89" s="337"/>
      <c r="G89" s="337"/>
      <c r="H89" s="337"/>
      <c r="I89" s="337"/>
      <c r="J89" s="338">
        <v>0.76</v>
      </c>
      <c r="K89" s="337"/>
      <c r="L89" s="338">
        <v>1.52</v>
      </c>
      <c r="M89" s="337" t="s">
        <v>282</v>
      </c>
      <c r="N89" s="339">
        <v>33</v>
      </c>
      <c r="V89" s="324"/>
      <c r="W89" s="328"/>
      <c r="X89" s="328"/>
      <c r="Y89" s="282" t="s">
        <v>286</v>
      </c>
      <c r="AB89" s="328"/>
    </row>
    <row r="90" spans="1:28" s="277" customFormat="1" ht="12" x14ac:dyDescent="0.2">
      <c r="A90" s="335"/>
      <c r="B90" s="336" t="s">
        <v>287</v>
      </c>
      <c r="C90" s="284" t="s">
        <v>288</v>
      </c>
      <c r="D90" s="284"/>
      <c r="E90" s="284"/>
      <c r="F90" s="337"/>
      <c r="G90" s="337"/>
      <c r="H90" s="337"/>
      <c r="I90" s="337"/>
      <c r="J90" s="338">
        <v>0.56000000000000005</v>
      </c>
      <c r="K90" s="337"/>
      <c r="L90" s="338">
        <v>1.1200000000000001</v>
      </c>
      <c r="M90" s="337" t="s">
        <v>289</v>
      </c>
      <c r="N90" s="339">
        <v>8</v>
      </c>
      <c r="V90" s="324"/>
      <c r="W90" s="328"/>
      <c r="X90" s="328"/>
      <c r="Y90" s="282" t="s">
        <v>288</v>
      </c>
      <c r="AB90" s="328"/>
    </row>
    <row r="91" spans="1:28" s="277" customFormat="1" ht="12" x14ac:dyDescent="0.2">
      <c r="A91" s="335"/>
      <c r="B91" s="336"/>
      <c r="C91" s="284" t="s">
        <v>290</v>
      </c>
      <c r="D91" s="284"/>
      <c r="E91" s="284"/>
      <c r="F91" s="337" t="s">
        <v>291</v>
      </c>
      <c r="G91" s="337" t="s">
        <v>326</v>
      </c>
      <c r="H91" s="337"/>
      <c r="I91" s="337" t="s">
        <v>327</v>
      </c>
      <c r="J91" s="338"/>
      <c r="K91" s="337"/>
      <c r="L91" s="338"/>
      <c r="M91" s="337"/>
      <c r="N91" s="339"/>
      <c r="V91" s="324"/>
      <c r="W91" s="328"/>
      <c r="X91" s="328"/>
      <c r="Z91" s="282" t="s">
        <v>290</v>
      </c>
      <c r="AB91" s="328"/>
    </row>
    <row r="92" spans="1:28" s="277" customFormat="1" ht="12" x14ac:dyDescent="0.2">
      <c r="A92" s="335"/>
      <c r="B92" s="336"/>
      <c r="C92" s="284" t="s">
        <v>293</v>
      </c>
      <c r="D92" s="284"/>
      <c r="E92" s="284"/>
      <c r="F92" s="337" t="s">
        <v>291</v>
      </c>
      <c r="G92" s="337" t="s">
        <v>328</v>
      </c>
      <c r="H92" s="337"/>
      <c r="I92" s="337" t="s">
        <v>329</v>
      </c>
      <c r="J92" s="338"/>
      <c r="K92" s="337"/>
      <c r="L92" s="338"/>
      <c r="M92" s="337"/>
      <c r="N92" s="339"/>
      <c r="V92" s="324"/>
      <c r="W92" s="328"/>
      <c r="X92" s="328"/>
      <c r="Z92" s="282" t="s">
        <v>293</v>
      </c>
      <c r="AB92" s="328"/>
    </row>
    <row r="93" spans="1:28" s="277" customFormat="1" ht="12" x14ac:dyDescent="0.2">
      <c r="A93" s="335"/>
      <c r="B93" s="336"/>
      <c r="C93" s="340" t="s">
        <v>295</v>
      </c>
      <c r="D93" s="340"/>
      <c r="E93" s="340"/>
      <c r="F93" s="341"/>
      <c r="G93" s="341"/>
      <c r="H93" s="341"/>
      <c r="I93" s="341"/>
      <c r="J93" s="342">
        <v>15.9</v>
      </c>
      <c r="K93" s="341"/>
      <c r="L93" s="342">
        <v>31.8</v>
      </c>
      <c r="M93" s="341"/>
      <c r="N93" s="343"/>
      <c r="V93" s="324"/>
      <c r="W93" s="328"/>
      <c r="X93" s="328"/>
      <c r="AA93" s="282" t="s">
        <v>295</v>
      </c>
      <c r="AB93" s="328"/>
    </row>
    <row r="94" spans="1:28" s="277" customFormat="1" ht="12" x14ac:dyDescent="0.2">
      <c r="A94" s="335"/>
      <c r="B94" s="336"/>
      <c r="C94" s="284" t="s">
        <v>296</v>
      </c>
      <c r="D94" s="284"/>
      <c r="E94" s="284"/>
      <c r="F94" s="337"/>
      <c r="G94" s="337"/>
      <c r="H94" s="337"/>
      <c r="I94" s="337"/>
      <c r="J94" s="338"/>
      <c r="K94" s="337"/>
      <c r="L94" s="338">
        <v>21.34</v>
      </c>
      <c r="M94" s="337"/>
      <c r="N94" s="339">
        <v>463</v>
      </c>
      <c r="V94" s="324"/>
      <c r="W94" s="328"/>
      <c r="X94" s="328"/>
      <c r="Z94" s="282" t="s">
        <v>296</v>
      </c>
      <c r="AB94" s="328"/>
    </row>
    <row r="95" spans="1:28" s="277" customFormat="1" ht="33.75" x14ac:dyDescent="0.2">
      <c r="A95" s="335"/>
      <c r="B95" s="336" t="s">
        <v>330</v>
      </c>
      <c r="C95" s="284" t="s">
        <v>331</v>
      </c>
      <c r="D95" s="284"/>
      <c r="E95" s="284"/>
      <c r="F95" s="337" t="s">
        <v>299</v>
      </c>
      <c r="G95" s="337" t="s">
        <v>332</v>
      </c>
      <c r="H95" s="337"/>
      <c r="I95" s="337" t="s">
        <v>332</v>
      </c>
      <c r="J95" s="338"/>
      <c r="K95" s="337"/>
      <c r="L95" s="338">
        <v>20.7</v>
      </c>
      <c r="M95" s="337"/>
      <c r="N95" s="339">
        <v>449</v>
      </c>
      <c r="V95" s="324"/>
      <c r="W95" s="328"/>
      <c r="X95" s="328"/>
      <c r="Z95" s="282" t="s">
        <v>331</v>
      </c>
      <c r="AB95" s="328"/>
    </row>
    <row r="96" spans="1:28" s="277" customFormat="1" ht="33.75" x14ac:dyDescent="0.2">
      <c r="A96" s="335"/>
      <c r="B96" s="336" t="s">
        <v>333</v>
      </c>
      <c r="C96" s="284" t="s">
        <v>334</v>
      </c>
      <c r="D96" s="284"/>
      <c r="E96" s="284"/>
      <c r="F96" s="337" t="s">
        <v>299</v>
      </c>
      <c r="G96" s="337" t="s">
        <v>335</v>
      </c>
      <c r="H96" s="337"/>
      <c r="I96" s="337" t="s">
        <v>335</v>
      </c>
      <c r="J96" s="338"/>
      <c r="K96" s="337"/>
      <c r="L96" s="338">
        <v>10.88</v>
      </c>
      <c r="M96" s="337"/>
      <c r="N96" s="339">
        <v>236</v>
      </c>
      <c r="V96" s="324"/>
      <c r="W96" s="328"/>
      <c r="X96" s="328"/>
      <c r="Z96" s="282" t="s">
        <v>334</v>
      </c>
      <c r="AB96" s="328"/>
    </row>
    <row r="97" spans="1:28" s="277" customFormat="1" ht="12" x14ac:dyDescent="0.2">
      <c r="A97" s="344"/>
      <c r="B97" s="345"/>
      <c r="C97" s="331" t="s">
        <v>304</v>
      </c>
      <c r="D97" s="331"/>
      <c r="E97" s="331"/>
      <c r="F97" s="332"/>
      <c r="G97" s="332"/>
      <c r="H97" s="332"/>
      <c r="I97" s="332"/>
      <c r="J97" s="333"/>
      <c r="K97" s="332"/>
      <c r="L97" s="333">
        <v>63.38</v>
      </c>
      <c r="M97" s="341"/>
      <c r="N97" s="334">
        <v>1217</v>
      </c>
      <c r="V97" s="324"/>
      <c r="W97" s="328"/>
      <c r="X97" s="328"/>
      <c r="AB97" s="328" t="s">
        <v>304</v>
      </c>
    </row>
    <row r="98" spans="1:28" s="277" customFormat="1" ht="33.75" x14ac:dyDescent="0.2">
      <c r="A98" s="329" t="s">
        <v>336</v>
      </c>
      <c r="B98" s="330" t="s">
        <v>324</v>
      </c>
      <c r="C98" s="331" t="s">
        <v>337</v>
      </c>
      <c r="D98" s="331"/>
      <c r="E98" s="331"/>
      <c r="F98" s="332" t="s">
        <v>281</v>
      </c>
      <c r="G98" s="332"/>
      <c r="H98" s="332"/>
      <c r="I98" s="332" t="s">
        <v>283</v>
      </c>
      <c r="J98" s="333"/>
      <c r="K98" s="332"/>
      <c r="L98" s="333"/>
      <c r="M98" s="332"/>
      <c r="N98" s="334"/>
      <c r="V98" s="324"/>
      <c r="W98" s="328"/>
      <c r="X98" s="328" t="s">
        <v>337</v>
      </c>
      <c r="AB98" s="328"/>
    </row>
    <row r="99" spans="1:28" s="277" customFormat="1" ht="12" x14ac:dyDescent="0.2">
      <c r="A99" s="335"/>
      <c r="B99" s="336" t="s">
        <v>278</v>
      </c>
      <c r="C99" s="284" t="s">
        <v>126</v>
      </c>
      <c r="D99" s="284"/>
      <c r="E99" s="284"/>
      <c r="F99" s="337"/>
      <c r="G99" s="337"/>
      <c r="H99" s="337"/>
      <c r="I99" s="337"/>
      <c r="J99" s="338">
        <v>9.91</v>
      </c>
      <c r="K99" s="337"/>
      <c r="L99" s="338">
        <v>19.82</v>
      </c>
      <c r="M99" s="337" t="s">
        <v>282</v>
      </c>
      <c r="N99" s="339">
        <v>430</v>
      </c>
      <c r="V99" s="324"/>
      <c r="W99" s="328"/>
      <c r="X99" s="328"/>
      <c r="Y99" s="282" t="s">
        <v>126</v>
      </c>
      <c r="AB99" s="328"/>
    </row>
    <row r="100" spans="1:28" s="277" customFormat="1" ht="12" x14ac:dyDescent="0.2">
      <c r="A100" s="335"/>
      <c r="B100" s="336" t="s">
        <v>283</v>
      </c>
      <c r="C100" s="284" t="s">
        <v>127</v>
      </c>
      <c r="D100" s="284"/>
      <c r="E100" s="284"/>
      <c r="F100" s="337"/>
      <c r="G100" s="337"/>
      <c r="H100" s="337"/>
      <c r="I100" s="337"/>
      <c r="J100" s="338">
        <v>5.43</v>
      </c>
      <c r="K100" s="337"/>
      <c r="L100" s="338">
        <v>10.86</v>
      </c>
      <c r="M100" s="337" t="s">
        <v>284</v>
      </c>
      <c r="N100" s="339">
        <v>94</v>
      </c>
      <c r="V100" s="324"/>
      <c r="W100" s="328"/>
      <c r="X100" s="328"/>
      <c r="Y100" s="282" t="s">
        <v>127</v>
      </c>
      <c r="AB100" s="328"/>
    </row>
    <row r="101" spans="1:28" s="277" customFormat="1" ht="12" x14ac:dyDescent="0.2">
      <c r="A101" s="335"/>
      <c r="B101" s="336" t="s">
        <v>285</v>
      </c>
      <c r="C101" s="284" t="s">
        <v>286</v>
      </c>
      <c r="D101" s="284"/>
      <c r="E101" s="284"/>
      <c r="F101" s="337"/>
      <c r="G101" s="337"/>
      <c r="H101" s="337"/>
      <c r="I101" s="337"/>
      <c r="J101" s="338">
        <v>0.76</v>
      </c>
      <c r="K101" s="337"/>
      <c r="L101" s="338">
        <v>1.52</v>
      </c>
      <c r="M101" s="337" t="s">
        <v>282</v>
      </c>
      <c r="N101" s="339">
        <v>33</v>
      </c>
      <c r="V101" s="324"/>
      <c r="W101" s="328"/>
      <c r="X101" s="328"/>
      <c r="Y101" s="282" t="s">
        <v>286</v>
      </c>
      <c r="AB101" s="328"/>
    </row>
    <row r="102" spans="1:28" s="277" customFormat="1" ht="12" x14ac:dyDescent="0.2">
      <c r="A102" s="335"/>
      <c r="B102" s="336" t="s">
        <v>287</v>
      </c>
      <c r="C102" s="284" t="s">
        <v>288</v>
      </c>
      <c r="D102" s="284"/>
      <c r="E102" s="284"/>
      <c r="F102" s="337"/>
      <c r="G102" s="337"/>
      <c r="H102" s="337"/>
      <c r="I102" s="337"/>
      <c r="J102" s="338">
        <v>0.56000000000000005</v>
      </c>
      <c r="K102" s="337"/>
      <c r="L102" s="338">
        <v>1.1200000000000001</v>
      </c>
      <c r="M102" s="337" t="s">
        <v>289</v>
      </c>
      <c r="N102" s="339">
        <v>8</v>
      </c>
      <c r="V102" s="324"/>
      <c r="W102" s="328"/>
      <c r="X102" s="328"/>
      <c r="Y102" s="282" t="s">
        <v>288</v>
      </c>
      <c r="AB102" s="328"/>
    </row>
    <row r="103" spans="1:28" s="277" customFormat="1" ht="12" x14ac:dyDescent="0.2">
      <c r="A103" s="335"/>
      <c r="B103" s="336"/>
      <c r="C103" s="284" t="s">
        <v>290</v>
      </c>
      <c r="D103" s="284"/>
      <c r="E103" s="284"/>
      <c r="F103" s="337" t="s">
        <v>291</v>
      </c>
      <c r="G103" s="337" t="s">
        <v>326</v>
      </c>
      <c r="H103" s="337"/>
      <c r="I103" s="337" t="s">
        <v>327</v>
      </c>
      <c r="J103" s="338"/>
      <c r="K103" s="337"/>
      <c r="L103" s="338"/>
      <c r="M103" s="337"/>
      <c r="N103" s="339"/>
      <c r="V103" s="324"/>
      <c r="W103" s="328"/>
      <c r="X103" s="328"/>
      <c r="Z103" s="282" t="s">
        <v>290</v>
      </c>
      <c r="AB103" s="328"/>
    </row>
    <row r="104" spans="1:28" s="277" customFormat="1" ht="12" x14ac:dyDescent="0.2">
      <c r="A104" s="335"/>
      <c r="B104" s="336"/>
      <c r="C104" s="284" t="s">
        <v>293</v>
      </c>
      <c r="D104" s="284"/>
      <c r="E104" s="284"/>
      <c r="F104" s="337" t="s">
        <v>291</v>
      </c>
      <c r="G104" s="337" t="s">
        <v>328</v>
      </c>
      <c r="H104" s="337"/>
      <c r="I104" s="337" t="s">
        <v>329</v>
      </c>
      <c r="J104" s="338"/>
      <c r="K104" s="337"/>
      <c r="L104" s="338"/>
      <c r="M104" s="337"/>
      <c r="N104" s="339"/>
      <c r="V104" s="324"/>
      <c r="W104" s="328"/>
      <c r="X104" s="328"/>
      <c r="Z104" s="282" t="s">
        <v>293</v>
      </c>
      <c r="AB104" s="328"/>
    </row>
    <row r="105" spans="1:28" s="277" customFormat="1" ht="12" x14ac:dyDescent="0.2">
      <c r="A105" s="335"/>
      <c r="B105" s="336"/>
      <c r="C105" s="340" t="s">
        <v>295</v>
      </c>
      <c r="D105" s="340"/>
      <c r="E105" s="340"/>
      <c r="F105" s="341"/>
      <c r="G105" s="341"/>
      <c r="H105" s="341"/>
      <c r="I105" s="341"/>
      <c r="J105" s="342">
        <v>15.9</v>
      </c>
      <c r="K105" s="341"/>
      <c r="L105" s="342">
        <v>31.8</v>
      </c>
      <c r="M105" s="341"/>
      <c r="N105" s="343"/>
      <c r="V105" s="324"/>
      <c r="W105" s="328"/>
      <c r="X105" s="328"/>
      <c r="AA105" s="282" t="s">
        <v>295</v>
      </c>
      <c r="AB105" s="328"/>
    </row>
    <row r="106" spans="1:28" s="277" customFormat="1" ht="12" x14ac:dyDescent="0.2">
      <c r="A106" s="335"/>
      <c r="B106" s="336"/>
      <c r="C106" s="284" t="s">
        <v>296</v>
      </c>
      <c r="D106" s="284"/>
      <c r="E106" s="284"/>
      <c r="F106" s="337"/>
      <c r="G106" s="337"/>
      <c r="H106" s="337"/>
      <c r="I106" s="337"/>
      <c r="J106" s="338"/>
      <c r="K106" s="337"/>
      <c r="L106" s="338">
        <v>21.34</v>
      </c>
      <c r="M106" s="337"/>
      <c r="N106" s="339">
        <v>463</v>
      </c>
      <c r="V106" s="324"/>
      <c r="W106" s="328"/>
      <c r="X106" s="328"/>
      <c r="Z106" s="282" t="s">
        <v>296</v>
      </c>
      <c r="AB106" s="328"/>
    </row>
    <row r="107" spans="1:28" s="277" customFormat="1" ht="33.75" x14ac:dyDescent="0.2">
      <c r="A107" s="335"/>
      <c r="B107" s="336" t="s">
        <v>330</v>
      </c>
      <c r="C107" s="284" t="s">
        <v>331</v>
      </c>
      <c r="D107" s="284"/>
      <c r="E107" s="284"/>
      <c r="F107" s="337" t="s">
        <v>299</v>
      </c>
      <c r="G107" s="337" t="s">
        <v>332</v>
      </c>
      <c r="H107" s="337"/>
      <c r="I107" s="337" t="s">
        <v>332</v>
      </c>
      <c r="J107" s="338"/>
      <c r="K107" s="337"/>
      <c r="L107" s="338">
        <v>20.7</v>
      </c>
      <c r="M107" s="337"/>
      <c r="N107" s="339">
        <v>449</v>
      </c>
      <c r="V107" s="324"/>
      <c r="W107" s="328"/>
      <c r="X107" s="328"/>
      <c r="Z107" s="282" t="s">
        <v>331</v>
      </c>
      <c r="AB107" s="328"/>
    </row>
    <row r="108" spans="1:28" s="277" customFormat="1" ht="33.75" x14ac:dyDescent="0.2">
      <c r="A108" s="335"/>
      <c r="B108" s="336" t="s">
        <v>333</v>
      </c>
      <c r="C108" s="284" t="s">
        <v>334</v>
      </c>
      <c r="D108" s="284"/>
      <c r="E108" s="284"/>
      <c r="F108" s="337" t="s">
        <v>299</v>
      </c>
      <c r="G108" s="337" t="s">
        <v>335</v>
      </c>
      <c r="H108" s="337"/>
      <c r="I108" s="337" t="s">
        <v>335</v>
      </c>
      <c r="J108" s="338"/>
      <c r="K108" s="337"/>
      <c r="L108" s="338">
        <v>10.88</v>
      </c>
      <c r="M108" s="337"/>
      <c r="N108" s="339">
        <v>236</v>
      </c>
      <c r="V108" s="324"/>
      <c r="W108" s="328"/>
      <c r="X108" s="328"/>
      <c r="Z108" s="282" t="s">
        <v>334</v>
      </c>
      <c r="AB108" s="328"/>
    </row>
    <row r="109" spans="1:28" s="277" customFormat="1" ht="12" x14ac:dyDescent="0.2">
      <c r="A109" s="344"/>
      <c r="B109" s="345"/>
      <c r="C109" s="331" t="s">
        <v>304</v>
      </c>
      <c r="D109" s="331"/>
      <c r="E109" s="331"/>
      <c r="F109" s="332"/>
      <c r="G109" s="332"/>
      <c r="H109" s="332"/>
      <c r="I109" s="332"/>
      <c r="J109" s="333"/>
      <c r="K109" s="332"/>
      <c r="L109" s="333">
        <v>63.38</v>
      </c>
      <c r="M109" s="341"/>
      <c r="N109" s="334">
        <v>1217</v>
      </c>
      <c r="V109" s="324"/>
      <c r="W109" s="328"/>
      <c r="X109" s="328"/>
      <c r="AB109" s="328" t="s">
        <v>304</v>
      </c>
    </row>
    <row r="110" spans="1:28" s="277" customFormat="1" ht="22.5" x14ac:dyDescent="0.2">
      <c r="A110" s="329" t="s">
        <v>338</v>
      </c>
      <c r="B110" s="330" t="s">
        <v>339</v>
      </c>
      <c r="C110" s="331" t="s">
        <v>340</v>
      </c>
      <c r="D110" s="331"/>
      <c r="E110" s="331"/>
      <c r="F110" s="332" t="s">
        <v>341</v>
      </c>
      <c r="G110" s="332"/>
      <c r="H110" s="332"/>
      <c r="I110" s="332" t="s">
        <v>278</v>
      </c>
      <c r="J110" s="333"/>
      <c r="K110" s="332"/>
      <c r="L110" s="333"/>
      <c r="M110" s="332"/>
      <c r="N110" s="334"/>
      <c r="V110" s="324"/>
      <c r="W110" s="328"/>
      <c r="X110" s="328" t="s">
        <v>340</v>
      </c>
      <c r="AB110" s="328"/>
    </row>
    <row r="111" spans="1:28" s="277" customFormat="1" ht="12" x14ac:dyDescent="0.2">
      <c r="A111" s="335"/>
      <c r="B111" s="336" t="s">
        <v>278</v>
      </c>
      <c r="C111" s="284" t="s">
        <v>126</v>
      </c>
      <c r="D111" s="284"/>
      <c r="E111" s="284"/>
      <c r="F111" s="337"/>
      <c r="G111" s="337"/>
      <c r="H111" s="337"/>
      <c r="I111" s="337"/>
      <c r="J111" s="338">
        <v>779.22</v>
      </c>
      <c r="K111" s="337"/>
      <c r="L111" s="338">
        <v>779.22</v>
      </c>
      <c r="M111" s="337" t="s">
        <v>282</v>
      </c>
      <c r="N111" s="339">
        <v>16901</v>
      </c>
      <c r="V111" s="324"/>
      <c r="W111" s="328"/>
      <c r="X111" s="328"/>
      <c r="Y111" s="282" t="s">
        <v>126</v>
      </c>
      <c r="AB111" s="328"/>
    </row>
    <row r="112" spans="1:28" s="277" customFormat="1" ht="12" x14ac:dyDescent="0.2">
      <c r="A112" s="335"/>
      <c r="B112" s="336" t="s">
        <v>283</v>
      </c>
      <c r="C112" s="284" t="s">
        <v>127</v>
      </c>
      <c r="D112" s="284"/>
      <c r="E112" s="284"/>
      <c r="F112" s="337"/>
      <c r="G112" s="337"/>
      <c r="H112" s="337"/>
      <c r="I112" s="337"/>
      <c r="J112" s="338">
        <v>287.97000000000003</v>
      </c>
      <c r="K112" s="337"/>
      <c r="L112" s="338">
        <v>287.97000000000003</v>
      </c>
      <c r="M112" s="337" t="s">
        <v>284</v>
      </c>
      <c r="N112" s="339">
        <v>2494</v>
      </c>
      <c r="V112" s="324"/>
      <c r="W112" s="328"/>
      <c r="X112" s="328"/>
      <c r="Y112" s="282" t="s">
        <v>127</v>
      </c>
      <c r="AB112" s="328"/>
    </row>
    <row r="113" spans="1:28" s="277" customFormat="1" ht="12" x14ac:dyDescent="0.2">
      <c r="A113" s="335"/>
      <c r="B113" s="336" t="s">
        <v>285</v>
      </c>
      <c r="C113" s="284" t="s">
        <v>286</v>
      </c>
      <c r="D113" s="284"/>
      <c r="E113" s="284"/>
      <c r="F113" s="337"/>
      <c r="G113" s="337"/>
      <c r="H113" s="337"/>
      <c r="I113" s="337"/>
      <c r="J113" s="338">
        <v>32.19</v>
      </c>
      <c r="K113" s="337"/>
      <c r="L113" s="338">
        <v>32.19</v>
      </c>
      <c r="M113" s="337" t="s">
        <v>282</v>
      </c>
      <c r="N113" s="339">
        <v>698</v>
      </c>
      <c r="V113" s="324"/>
      <c r="W113" s="328"/>
      <c r="X113" s="328"/>
      <c r="Y113" s="282" t="s">
        <v>286</v>
      </c>
      <c r="AB113" s="328"/>
    </row>
    <row r="114" spans="1:28" s="277" customFormat="1" ht="12" x14ac:dyDescent="0.2">
      <c r="A114" s="335"/>
      <c r="B114" s="336" t="s">
        <v>287</v>
      </c>
      <c r="C114" s="284" t="s">
        <v>288</v>
      </c>
      <c r="D114" s="284"/>
      <c r="E114" s="284"/>
      <c r="F114" s="337"/>
      <c r="G114" s="337"/>
      <c r="H114" s="337"/>
      <c r="I114" s="337"/>
      <c r="J114" s="338">
        <v>24.18</v>
      </c>
      <c r="K114" s="337"/>
      <c r="L114" s="338">
        <v>24.18</v>
      </c>
      <c r="M114" s="337" t="s">
        <v>289</v>
      </c>
      <c r="N114" s="339">
        <v>167</v>
      </c>
      <c r="V114" s="324"/>
      <c r="W114" s="328"/>
      <c r="X114" s="328"/>
      <c r="Y114" s="282" t="s">
        <v>288</v>
      </c>
      <c r="AB114" s="328"/>
    </row>
    <row r="115" spans="1:28" s="277" customFormat="1" ht="12" x14ac:dyDescent="0.2">
      <c r="A115" s="335"/>
      <c r="B115" s="336"/>
      <c r="C115" s="284" t="s">
        <v>290</v>
      </c>
      <c r="D115" s="284"/>
      <c r="E115" s="284"/>
      <c r="F115" s="337" t="s">
        <v>291</v>
      </c>
      <c r="G115" s="337" t="s">
        <v>342</v>
      </c>
      <c r="H115" s="337"/>
      <c r="I115" s="337" t="s">
        <v>342</v>
      </c>
      <c r="J115" s="338"/>
      <c r="K115" s="337"/>
      <c r="L115" s="338"/>
      <c r="M115" s="337"/>
      <c r="N115" s="339"/>
      <c r="V115" s="324"/>
      <c r="W115" s="328"/>
      <c r="X115" s="328"/>
      <c r="Z115" s="282" t="s">
        <v>290</v>
      </c>
      <c r="AB115" s="328"/>
    </row>
    <row r="116" spans="1:28" s="277" customFormat="1" ht="12" x14ac:dyDescent="0.2">
      <c r="A116" s="335"/>
      <c r="B116" s="336"/>
      <c r="C116" s="284" t="s">
        <v>293</v>
      </c>
      <c r="D116" s="284"/>
      <c r="E116" s="284"/>
      <c r="F116" s="337" t="s">
        <v>291</v>
      </c>
      <c r="G116" s="337" t="s">
        <v>343</v>
      </c>
      <c r="H116" s="337"/>
      <c r="I116" s="337" t="s">
        <v>343</v>
      </c>
      <c r="J116" s="338"/>
      <c r="K116" s="337"/>
      <c r="L116" s="338"/>
      <c r="M116" s="337"/>
      <c r="N116" s="339"/>
      <c r="V116" s="324"/>
      <c r="W116" s="328"/>
      <c r="X116" s="328"/>
      <c r="Z116" s="282" t="s">
        <v>293</v>
      </c>
      <c r="AB116" s="328"/>
    </row>
    <row r="117" spans="1:28" s="277" customFormat="1" ht="12" x14ac:dyDescent="0.2">
      <c r="A117" s="335"/>
      <c r="B117" s="336"/>
      <c r="C117" s="340" t="s">
        <v>295</v>
      </c>
      <c r="D117" s="340"/>
      <c r="E117" s="340"/>
      <c r="F117" s="341"/>
      <c r="G117" s="341"/>
      <c r="H117" s="341"/>
      <c r="I117" s="341"/>
      <c r="J117" s="342">
        <v>1091.3699999999999</v>
      </c>
      <c r="K117" s="341"/>
      <c r="L117" s="342">
        <v>1091.3699999999999</v>
      </c>
      <c r="M117" s="341"/>
      <c r="N117" s="343"/>
      <c r="V117" s="324"/>
      <c r="W117" s="328"/>
      <c r="X117" s="328"/>
      <c r="AA117" s="282" t="s">
        <v>295</v>
      </c>
      <c r="AB117" s="328"/>
    </row>
    <row r="118" spans="1:28" s="277" customFormat="1" ht="12" x14ac:dyDescent="0.2">
      <c r="A118" s="335"/>
      <c r="B118" s="336"/>
      <c r="C118" s="284" t="s">
        <v>296</v>
      </c>
      <c r="D118" s="284"/>
      <c r="E118" s="284"/>
      <c r="F118" s="337"/>
      <c r="G118" s="337"/>
      <c r="H118" s="337"/>
      <c r="I118" s="337"/>
      <c r="J118" s="338"/>
      <c r="K118" s="337"/>
      <c r="L118" s="338">
        <v>811.41</v>
      </c>
      <c r="M118" s="337"/>
      <c r="N118" s="339">
        <v>17599</v>
      </c>
      <c r="V118" s="324"/>
      <c r="W118" s="328"/>
      <c r="X118" s="328"/>
      <c r="Z118" s="282" t="s">
        <v>296</v>
      </c>
      <c r="AB118" s="328"/>
    </row>
    <row r="119" spans="1:28" s="277" customFormat="1" ht="33.75" x14ac:dyDescent="0.2">
      <c r="A119" s="335"/>
      <c r="B119" s="336" t="s">
        <v>311</v>
      </c>
      <c r="C119" s="284" t="s">
        <v>312</v>
      </c>
      <c r="D119" s="284"/>
      <c r="E119" s="284"/>
      <c r="F119" s="337" t="s">
        <v>299</v>
      </c>
      <c r="G119" s="337" t="s">
        <v>313</v>
      </c>
      <c r="H119" s="337"/>
      <c r="I119" s="337" t="s">
        <v>313</v>
      </c>
      <c r="J119" s="338"/>
      <c r="K119" s="337"/>
      <c r="L119" s="338">
        <v>730.27</v>
      </c>
      <c r="M119" s="337"/>
      <c r="N119" s="339">
        <v>15839</v>
      </c>
      <c r="V119" s="324"/>
      <c r="W119" s="328"/>
      <c r="X119" s="328"/>
      <c r="Z119" s="282" t="s">
        <v>312</v>
      </c>
      <c r="AB119" s="328"/>
    </row>
    <row r="120" spans="1:28" s="277" customFormat="1" ht="33.75" x14ac:dyDescent="0.2">
      <c r="A120" s="335"/>
      <c r="B120" s="336" t="s">
        <v>314</v>
      </c>
      <c r="C120" s="284" t="s">
        <v>315</v>
      </c>
      <c r="D120" s="284"/>
      <c r="E120" s="284"/>
      <c r="F120" s="337" t="s">
        <v>299</v>
      </c>
      <c r="G120" s="337" t="s">
        <v>316</v>
      </c>
      <c r="H120" s="337"/>
      <c r="I120" s="337" t="s">
        <v>316</v>
      </c>
      <c r="J120" s="338"/>
      <c r="K120" s="337"/>
      <c r="L120" s="338">
        <v>373.25</v>
      </c>
      <c r="M120" s="337"/>
      <c r="N120" s="339">
        <v>8096</v>
      </c>
      <c r="V120" s="324"/>
      <c r="W120" s="328"/>
      <c r="X120" s="328"/>
      <c r="Z120" s="282" t="s">
        <v>315</v>
      </c>
      <c r="AB120" s="328"/>
    </row>
    <row r="121" spans="1:28" s="277" customFormat="1" ht="12" x14ac:dyDescent="0.2">
      <c r="A121" s="344"/>
      <c r="B121" s="345"/>
      <c r="C121" s="331" t="s">
        <v>304</v>
      </c>
      <c r="D121" s="331"/>
      <c r="E121" s="331"/>
      <c r="F121" s="332"/>
      <c r="G121" s="332"/>
      <c r="H121" s="332"/>
      <c r="I121" s="332"/>
      <c r="J121" s="333"/>
      <c r="K121" s="332"/>
      <c r="L121" s="333">
        <v>2194.89</v>
      </c>
      <c r="M121" s="341"/>
      <c r="N121" s="334">
        <v>43497</v>
      </c>
      <c r="V121" s="324"/>
      <c r="W121" s="328"/>
      <c r="X121" s="328"/>
      <c r="AB121" s="328" t="s">
        <v>304</v>
      </c>
    </row>
    <row r="122" spans="1:28" s="277" customFormat="1" ht="22.5" x14ac:dyDescent="0.2">
      <c r="A122" s="329" t="s">
        <v>344</v>
      </c>
      <c r="B122" s="330" t="s">
        <v>339</v>
      </c>
      <c r="C122" s="331" t="s">
        <v>345</v>
      </c>
      <c r="D122" s="331"/>
      <c r="E122" s="331"/>
      <c r="F122" s="332" t="s">
        <v>341</v>
      </c>
      <c r="G122" s="332"/>
      <c r="H122" s="332"/>
      <c r="I122" s="332" t="s">
        <v>278</v>
      </c>
      <c r="J122" s="333"/>
      <c r="K122" s="332"/>
      <c r="L122" s="333"/>
      <c r="M122" s="332"/>
      <c r="N122" s="334"/>
      <c r="V122" s="324"/>
      <c r="W122" s="328"/>
      <c r="X122" s="328" t="s">
        <v>345</v>
      </c>
      <c r="AB122" s="328"/>
    </row>
    <row r="123" spans="1:28" s="277" customFormat="1" ht="12" x14ac:dyDescent="0.2">
      <c r="A123" s="335"/>
      <c r="B123" s="336" t="s">
        <v>278</v>
      </c>
      <c r="C123" s="284" t="s">
        <v>126</v>
      </c>
      <c r="D123" s="284"/>
      <c r="E123" s="284"/>
      <c r="F123" s="337"/>
      <c r="G123" s="337"/>
      <c r="H123" s="337"/>
      <c r="I123" s="337"/>
      <c r="J123" s="338">
        <v>779.22</v>
      </c>
      <c r="K123" s="337"/>
      <c r="L123" s="338">
        <v>779.22</v>
      </c>
      <c r="M123" s="337" t="s">
        <v>282</v>
      </c>
      <c r="N123" s="339">
        <v>16901</v>
      </c>
      <c r="V123" s="324"/>
      <c r="W123" s="328"/>
      <c r="X123" s="328"/>
      <c r="Y123" s="282" t="s">
        <v>126</v>
      </c>
      <c r="AB123" s="328"/>
    </row>
    <row r="124" spans="1:28" s="277" customFormat="1" ht="12" x14ac:dyDescent="0.2">
      <c r="A124" s="335"/>
      <c r="B124" s="336" t="s">
        <v>283</v>
      </c>
      <c r="C124" s="284" t="s">
        <v>127</v>
      </c>
      <c r="D124" s="284"/>
      <c r="E124" s="284"/>
      <c r="F124" s="337"/>
      <c r="G124" s="337"/>
      <c r="H124" s="337"/>
      <c r="I124" s="337"/>
      <c r="J124" s="338">
        <v>287.97000000000003</v>
      </c>
      <c r="K124" s="337"/>
      <c r="L124" s="338">
        <v>287.97000000000003</v>
      </c>
      <c r="M124" s="337" t="s">
        <v>284</v>
      </c>
      <c r="N124" s="339">
        <v>2494</v>
      </c>
      <c r="V124" s="324"/>
      <c r="W124" s="328"/>
      <c r="X124" s="328"/>
      <c r="Y124" s="282" t="s">
        <v>127</v>
      </c>
      <c r="AB124" s="328"/>
    </row>
    <row r="125" spans="1:28" s="277" customFormat="1" ht="12" x14ac:dyDescent="0.2">
      <c r="A125" s="335"/>
      <c r="B125" s="336" t="s">
        <v>285</v>
      </c>
      <c r="C125" s="284" t="s">
        <v>286</v>
      </c>
      <c r="D125" s="284"/>
      <c r="E125" s="284"/>
      <c r="F125" s="337"/>
      <c r="G125" s="337"/>
      <c r="H125" s="337"/>
      <c r="I125" s="337"/>
      <c r="J125" s="338">
        <v>32.19</v>
      </c>
      <c r="K125" s="337"/>
      <c r="L125" s="338">
        <v>32.19</v>
      </c>
      <c r="M125" s="337" t="s">
        <v>282</v>
      </c>
      <c r="N125" s="339">
        <v>698</v>
      </c>
      <c r="V125" s="324"/>
      <c r="W125" s="328"/>
      <c r="X125" s="328"/>
      <c r="Y125" s="282" t="s">
        <v>286</v>
      </c>
      <c r="AB125" s="328"/>
    </row>
    <row r="126" spans="1:28" s="277" customFormat="1" ht="12" x14ac:dyDescent="0.2">
      <c r="A126" s="335"/>
      <c r="B126" s="336" t="s">
        <v>287</v>
      </c>
      <c r="C126" s="284" t="s">
        <v>288</v>
      </c>
      <c r="D126" s="284"/>
      <c r="E126" s="284"/>
      <c r="F126" s="337"/>
      <c r="G126" s="337"/>
      <c r="H126" s="337"/>
      <c r="I126" s="337"/>
      <c r="J126" s="338">
        <v>24.18</v>
      </c>
      <c r="K126" s="337"/>
      <c r="L126" s="338">
        <v>24.18</v>
      </c>
      <c r="M126" s="337" t="s">
        <v>289</v>
      </c>
      <c r="N126" s="339">
        <v>167</v>
      </c>
      <c r="V126" s="324"/>
      <c r="W126" s="328"/>
      <c r="X126" s="328"/>
      <c r="Y126" s="282" t="s">
        <v>288</v>
      </c>
      <c r="AB126" s="328"/>
    </row>
    <row r="127" spans="1:28" s="277" customFormat="1" ht="12" x14ac:dyDescent="0.2">
      <c r="A127" s="335"/>
      <c r="B127" s="336"/>
      <c r="C127" s="284" t="s">
        <v>290</v>
      </c>
      <c r="D127" s="284"/>
      <c r="E127" s="284"/>
      <c r="F127" s="337" t="s">
        <v>291</v>
      </c>
      <c r="G127" s="337" t="s">
        <v>342</v>
      </c>
      <c r="H127" s="337"/>
      <c r="I127" s="337" t="s">
        <v>342</v>
      </c>
      <c r="J127" s="338"/>
      <c r="K127" s="337"/>
      <c r="L127" s="338"/>
      <c r="M127" s="337"/>
      <c r="N127" s="339"/>
      <c r="V127" s="324"/>
      <c r="W127" s="328"/>
      <c r="X127" s="328"/>
      <c r="Z127" s="282" t="s">
        <v>290</v>
      </c>
      <c r="AB127" s="328"/>
    </row>
    <row r="128" spans="1:28" s="277" customFormat="1" ht="12" x14ac:dyDescent="0.2">
      <c r="A128" s="335"/>
      <c r="B128" s="336"/>
      <c r="C128" s="284" t="s">
        <v>293</v>
      </c>
      <c r="D128" s="284"/>
      <c r="E128" s="284"/>
      <c r="F128" s="337" t="s">
        <v>291</v>
      </c>
      <c r="G128" s="337" t="s">
        <v>343</v>
      </c>
      <c r="H128" s="337"/>
      <c r="I128" s="337" t="s">
        <v>343</v>
      </c>
      <c r="J128" s="338"/>
      <c r="K128" s="337"/>
      <c r="L128" s="338"/>
      <c r="M128" s="337"/>
      <c r="N128" s="339"/>
      <c r="V128" s="324"/>
      <c r="W128" s="328"/>
      <c r="X128" s="328"/>
      <c r="Z128" s="282" t="s">
        <v>293</v>
      </c>
      <c r="AB128" s="328"/>
    </row>
    <row r="129" spans="1:29" s="277" customFormat="1" ht="12" x14ac:dyDescent="0.2">
      <c r="A129" s="335"/>
      <c r="B129" s="336"/>
      <c r="C129" s="340" t="s">
        <v>295</v>
      </c>
      <c r="D129" s="340"/>
      <c r="E129" s="340"/>
      <c r="F129" s="341"/>
      <c r="G129" s="341"/>
      <c r="H129" s="341"/>
      <c r="I129" s="341"/>
      <c r="J129" s="342">
        <v>1091.3699999999999</v>
      </c>
      <c r="K129" s="341"/>
      <c r="L129" s="342">
        <v>1091.3699999999999</v>
      </c>
      <c r="M129" s="341"/>
      <c r="N129" s="343"/>
      <c r="V129" s="324"/>
      <c r="W129" s="328"/>
      <c r="X129" s="328"/>
      <c r="AA129" s="282" t="s">
        <v>295</v>
      </c>
      <c r="AB129" s="328"/>
    </row>
    <row r="130" spans="1:29" s="277" customFormat="1" ht="12" x14ac:dyDescent="0.2">
      <c r="A130" s="335"/>
      <c r="B130" s="336"/>
      <c r="C130" s="284" t="s">
        <v>296</v>
      </c>
      <c r="D130" s="284"/>
      <c r="E130" s="284"/>
      <c r="F130" s="337"/>
      <c r="G130" s="337"/>
      <c r="H130" s="337"/>
      <c r="I130" s="337"/>
      <c r="J130" s="338"/>
      <c r="K130" s="337"/>
      <c r="L130" s="338">
        <v>811.41</v>
      </c>
      <c r="M130" s="337"/>
      <c r="N130" s="339">
        <v>17599</v>
      </c>
      <c r="V130" s="324"/>
      <c r="W130" s="328"/>
      <c r="X130" s="328"/>
      <c r="Z130" s="282" t="s">
        <v>296</v>
      </c>
      <c r="AB130" s="328"/>
    </row>
    <row r="131" spans="1:29" s="277" customFormat="1" ht="33.75" x14ac:dyDescent="0.2">
      <c r="A131" s="335"/>
      <c r="B131" s="336" t="s">
        <v>311</v>
      </c>
      <c r="C131" s="284" t="s">
        <v>312</v>
      </c>
      <c r="D131" s="284"/>
      <c r="E131" s="284"/>
      <c r="F131" s="337" t="s">
        <v>299</v>
      </c>
      <c r="G131" s="337" t="s">
        <v>313</v>
      </c>
      <c r="H131" s="337"/>
      <c r="I131" s="337" t="s">
        <v>313</v>
      </c>
      <c r="J131" s="338"/>
      <c r="K131" s="337"/>
      <c r="L131" s="338">
        <v>730.27</v>
      </c>
      <c r="M131" s="337"/>
      <c r="N131" s="339">
        <v>15839</v>
      </c>
      <c r="V131" s="324"/>
      <c r="W131" s="328"/>
      <c r="X131" s="328"/>
      <c r="Z131" s="282" t="s">
        <v>312</v>
      </c>
      <c r="AB131" s="328"/>
    </row>
    <row r="132" spans="1:29" s="277" customFormat="1" ht="33.75" x14ac:dyDescent="0.2">
      <c r="A132" s="335"/>
      <c r="B132" s="336" t="s">
        <v>314</v>
      </c>
      <c r="C132" s="284" t="s">
        <v>315</v>
      </c>
      <c r="D132" s="284"/>
      <c r="E132" s="284"/>
      <c r="F132" s="337" t="s">
        <v>299</v>
      </c>
      <c r="G132" s="337" t="s">
        <v>316</v>
      </c>
      <c r="H132" s="337"/>
      <c r="I132" s="337" t="s">
        <v>316</v>
      </c>
      <c r="J132" s="338"/>
      <c r="K132" s="337"/>
      <c r="L132" s="338">
        <v>373.25</v>
      </c>
      <c r="M132" s="337"/>
      <c r="N132" s="339">
        <v>8096</v>
      </c>
      <c r="V132" s="324"/>
      <c r="W132" s="328"/>
      <c r="X132" s="328"/>
      <c r="Z132" s="282" t="s">
        <v>315</v>
      </c>
      <c r="AB132" s="328"/>
    </row>
    <row r="133" spans="1:29" s="277" customFormat="1" ht="12" x14ac:dyDescent="0.2">
      <c r="A133" s="344"/>
      <c r="B133" s="345"/>
      <c r="C133" s="331" t="s">
        <v>304</v>
      </c>
      <c r="D133" s="331"/>
      <c r="E133" s="331"/>
      <c r="F133" s="332"/>
      <c r="G133" s="332"/>
      <c r="H133" s="332"/>
      <c r="I133" s="332"/>
      <c r="J133" s="333"/>
      <c r="K133" s="332"/>
      <c r="L133" s="333">
        <v>2194.89</v>
      </c>
      <c r="M133" s="341"/>
      <c r="N133" s="334">
        <v>43497</v>
      </c>
      <c r="V133" s="324"/>
      <c r="W133" s="328"/>
      <c r="X133" s="328"/>
      <c r="AB133" s="328" t="s">
        <v>304</v>
      </c>
    </row>
    <row r="134" spans="1:29" s="277" customFormat="1" ht="33.75" x14ac:dyDescent="0.2">
      <c r="A134" s="329" t="s">
        <v>346</v>
      </c>
      <c r="B134" s="330" t="s">
        <v>347</v>
      </c>
      <c r="C134" s="331" t="s">
        <v>348</v>
      </c>
      <c r="D134" s="331"/>
      <c r="E134" s="331"/>
      <c r="F134" s="332" t="s">
        <v>281</v>
      </c>
      <c r="G134" s="332"/>
      <c r="H134" s="332"/>
      <c r="I134" s="332" t="s">
        <v>278</v>
      </c>
      <c r="J134" s="333"/>
      <c r="K134" s="332"/>
      <c r="L134" s="333"/>
      <c r="M134" s="332"/>
      <c r="N134" s="334"/>
      <c r="V134" s="324"/>
      <c r="W134" s="328"/>
      <c r="X134" s="328" t="s">
        <v>348</v>
      </c>
      <c r="AB134" s="328"/>
    </row>
    <row r="135" spans="1:29" s="277" customFormat="1" ht="12" x14ac:dyDescent="0.2">
      <c r="A135" s="335"/>
      <c r="B135" s="336" t="s">
        <v>278</v>
      </c>
      <c r="C135" s="284" t="s">
        <v>126</v>
      </c>
      <c r="D135" s="284"/>
      <c r="E135" s="284"/>
      <c r="F135" s="337"/>
      <c r="G135" s="337"/>
      <c r="H135" s="337"/>
      <c r="I135" s="337"/>
      <c r="J135" s="338">
        <v>17.059999999999999</v>
      </c>
      <c r="K135" s="337"/>
      <c r="L135" s="338">
        <v>17.059999999999999</v>
      </c>
      <c r="M135" s="337" t="s">
        <v>282</v>
      </c>
      <c r="N135" s="339">
        <v>370</v>
      </c>
      <c r="V135" s="324"/>
      <c r="W135" s="328"/>
      <c r="X135" s="328"/>
      <c r="Y135" s="282" t="s">
        <v>126</v>
      </c>
      <c r="AB135" s="328"/>
    </row>
    <row r="136" spans="1:29" s="277" customFormat="1" ht="12" x14ac:dyDescent="0.2">
      <c r="A136" s="335"/>
      <c r="B136" s="336" t="s">
        <v>287</v>
      </c>
      <c r="C136" s="284" t="s">
        <v>288</v>
      </c>
      <c r="D136" s="284"/>
      <c r="E136" s="284"/>
      <c r="F136" s="337"/>
      <c r="G136" s="337"/>
      <c r="H136" s="337"/>
      <c r="I136" s="337"/>
      <c r="J136" s="338">
        <v>0.34</v>
      </c>
      <c r="K136" s="337"/>
      <c r="L136" s="338">
        <v>0.34</v>
      </c>
      <c r="M136" s="337" t="s">
        <v>289</v>
      </c>
      <c r="N136" s="339">
        <v>2</v>
      </c>
      <c r="V136" s="324"/>
      <c r="W136" s="328"/>
      <c r="X136" s="328"/>
      <c r="Y136" s="282" t="s">
        <v>288</v>
      </c>
      <c r="AB136" s="328"/>
    </row>
    <row r="137" spans="1:29" s="277" customFormat="1" ht="12" x14ac:dyDescent="0.2">
      <c r="A137" s="335"/>
      <c r="B137" s="336"/>
      <c r="C137" s="284" t="s">
        <v>290</v>
      </c>
      <c r="D137" s="284"/>
      <c r="E137" s="284"/>
      <c r="F137" s="337" t="s">
        <v>291</v>
      </c>
      <c r="G137" s="337" t="s">
        <v>283</v>
      </c>
      <c r="H137" s="337"/>
      <c r="I137" s="337" t="s">
        <v>283</v>
      </c>
      <c r="J137" s="338"/>
      <c r="K137" s="337"/>
      <c r="L137" s="338"/>
      <c r="M137" s="337"/>
      <c r="N137" s="339"/>
      <c r="V137" s="324"/>
      <c r="W137" s="328"/>
      <c r="X137" s="328"/>
      <c r="Z137" s="282" t="s">
        <v>290</v>
      </c>
      <c r="AB137" s="328"/>
    </row>
    <row r="138" spans="1:29" s="277" customFormat="1" ht="12" x14ac:dyDescent="0.2">
      <c r="A138" s="335"/>
      <c r="B138" s="336"/>
      <c r="C138" s="340" t="s">
        <v>295</v>
      </c>
      <c r="D138" s="340"/>
      <c r="E138" s="340"/>
      <c r="F138" s="341"/>
      <c r="G138" s="341"/>
      <c r="H138" s="341"/>
      <c r="I138" s="341"/>
      <c r="J138" s="342">
        <v>17.399999999999999</v>
      </c>
      <c r="K138" s="341"/>
      <c r="L138" s="342">
        <v>17.399999999999999</v>
      </c>
      <c r="M138" s="341"/>
      <c r="N138" s="343"/>
      <c r="V138" s="324"/>
      <c r="W138" s="328"/>
      <c r="X138" s="328"/>
      <c r="AA138" s="282" t="s">
        <v>295</v>
      </c>
      <c r="AB138" s="328"/>
    </row>
    <row r="139" spans="1:29" s="277" customFormat="1" ht="12" x14ac:dyDescent="0.2">
      <c r="A139" s="335"/>
      <c r="B139" s="336"/>
      <c r="C139" s="284" t="s">
        <v>296</v>
      </c>
      <c r="D139" s="284"/>
      <c r="E139" s="284"/>
      <c r="F139" s="337"/>
      <c r="G139" s="337"/>
      <c r="H139" s="337"/>
      <c r="I139" s="337"/>
      <c r="J139" s="338"/>
      <c r="K139" s="337"/>
      <c r="L139" s="338">
        <v>17.059999999999999</v>
      </c>
      <c r="M139" s="337"/>
      <c r="N139" s="339">
        <v>370</v>
      </c>
      <c r="V139" s="324"/>
      <c r="W139" s="328"/>
      <c r="X139" s="328"/>
      <c r="Z139" s="282" t="s">
        <v>296</v>
      </c>
      <c r="AB139" s="328"/>
    </row>
    <row r="140" spans="1:29" s="277" customFormat="1" ht="33.75" x14ac:dyDescent="0.2">
      <c r="A140" s="335"/>
      <c r="B140" s="336" t="s">
        <v>297</v>
      </c>
      <c r="C140" s="284" t="s">
        <v>298</v>
      </c>
      <c r="D140" s="284"/>
      <c r="E140" s="284"/>
      <c r="F140" s="337" t="s">
        <v>299</v>
      </c>
      <c r="G140" s="337" t="s">
        <v>300</v>
      </c>
      <c r="H140" s="337"/>
      <c r="I140" s="337" t="s">
        <v>300</v>
      </c>
      <c r="J140" s="338"/>
      <c r="K140" s="337"/>
      <c r="L140" s="338">
        <v>16.21</v>
      </c>
      <c r="M140" s="337"/>
      <c r="N140" s="339">
        <v>352</v>
      </c>
      <c r="V140" s="324"/>
      <c r="W140" s="328"/>
      <c r="X140" s="328"/>
      <c r="Z140" s="282" t="s">
        <v>298</v>
      </c>
      <c r="AB140" s="328"/>
    </row>
    <row r="141" spans="1:29" s="277" customFormat="1" ht="33.75" x14ac:dyDescent="0.2">
      <c r="A141" s="335"/>
      <c r="B141" s="336" t="s">
        <v>301</v>
      </c>
      <c r="C141" s="284" t="s">
        <v>302</v>
      </c>
      <c r="D141" s="284"/>
      <c r="E141" s="284"/>
      <c r="F141" s="337" t="s">
        <v>299</v>
      </c>
      <c r="G141" s="337" t="s">
        <v>303</v>
      </c>
      <c r="H141" s="337"/>
      <c r="I141" s="337" t="s">
        <v>303</v>
      </c>
      <c r="J141" s="338"/>
      <c r="K141" s="337"/>
      <c r="L141" s="338">
        <v>9.0399999999999991</v>
      </c>
      <c r="M141" s="337"/>
      <c r="N141" s="339">
        <v>196</v>
      </c>
      <c r="V141" s="324"/>
      <c r="W141" s="328"/>
      <c r="X141" s="328"/>
      <c r="Z141" s="282" t="s">
        <v>302</v>
      </c>
      <c r="AB141" s="328"/>
    </row>
    <row r="142" spans="1:29" s="277" customFormat="1" ht="12" x14ac:dyDescent="0.2">
      <c r="A142" s="344"/>
      <c r="B142" s="345"/>
      <c r="C142" s="331" t="s">
        <v>304</v>
      </c>
      <c r="D142" s="331"/>
      <c r="E142" s="331"/>
      <c r="F142" s="332"/>
      <c r="G142" s="332"/>
      <c r="H142" s="332"/>
      <c r="I142" s="332"/>
      <c r="J142" s="333"/>
      <c r="K142" s="332"/>
      <c r="L142" s="333">
        <v>42.65</v>
      </c>
      <c r="M142" s="341"/>
      <c r="N142" s="334">
        <v>920</v>
      </c>
      <c r="V142" s="324"/>
      <c r="W142" s="328"/>
      <c r="X142" s="328"/>
      <c r="AB142" s="328" t="s">
        <v>304</v>
      </c>
    </row>
    <row r="143" spans="1:29" s="277" customFormat="1" ht="22.5" x14ac:dyDescent="0.2">
      <c r="A143" s="329" t="s">
        <v>319</v>
      </c>
      <c r="B143" s="330" t="s">
        <v>349</v>
      </c>
      <c r="C143" s="331" t="s">
        <v>350</v>
      </c>
      <c r="D143" s="331"/>
      <c r="E143" s="331"/>
      <c r="F143" s="332" t="s">
        <v>351</v>
      </c>
      <c r="G143" s="332"/>
      <c r="H143" s="332"/>
      <c r="I143" s="332" t="s">
        <v>352</v>
      </c>
      <c r="J143" s="333"/>
      <c r="K143" s="332"/>
      <c r="L143" s="333"/>
      <c r="M143" s="332"/>
      <c r="N143" s="334"/>
      <c r="V143" s="324"/>
      <c r="W143" s="328"/>
      <c r="X143" s="328" t="s">
        <v>350</v>
      </c>
      <c r="AB143" s="328"/>
    </row>
    <row r="144" spans="1:29" s="277" customFormat="1" ht="12" x14ac:dyDescent="0.2">
      <c r="A144" s="346"/>
      <c r="B144" s="347"/>
      <c r="C144" s="284" t="s">
        <v>353</v>
      </c>
      <c r="D144" s="284"/>
      <c r="E144" s="284"/>
      <c r="F144" s="284"/>
      <c r="G144" s="284"/>
      <c r="H144" s="284"/>
      <c r="I144" s="284"/>
      <c r="J144" s="284"/>
      <c r="K144" s="284"/>
      <c r="L144" s="284"/>
      <c r="M144" s="284"/>
      <c r="N144" s="348"/>
      <c r="V144" s="324"/>
      <c r="W144" s="328"/>
      <c r="X144" s="328"/>
      <c r="AB144" s="328"/>
      <c r="AC144" s="282" t="s">
        <v>353</v>
      </c>
    </row>
    <row r="145" spans="1:29" s="277" customFormat="1" ht="12" x14ac:dyDescent="0.2">
      <c r="A145" s="335"/>
      <c r="B145" s="336" t="s">
        <v>278</v>
      </c>
      <c r="C145" s="284" t="s">
        <v>126</v>
      </c>
      <c r="D145" s="284"/>
      <c r="E145" s="284"/>
      <c r="F145" s="337"/>
      <c r="G145" s="337"/>
      <c r="H145" s="337"/>
      <c r="I145" s="337"/>
      <c r="J145" s="338">
        <v>373.26</v>
      </c>
      <c r="K145" s="337"/>
      <c r="L145" s="338">
        <v>38744.39</v>
      </c>
      <c r="M145" s="337" t="s">
        <v>282</v>
      </c>
      <c r="N145" s="339">
        <v>840366</v>
      </c>
      <c r="V145" s="324"/>
      <c r="W145" s="328"/>
      <c r="X145" s="328"/>
      <c r="Y145" s="282" t="s">
        <v>126</v>
      </c>
      <c r="AB145" s="328"/>
    </row>
    <row r="146" spans="1:29" s="277" customFormat="1" ht="12" x14ac:dyDescent="0.2">
      <c r="A146" s="335"/>
      <c r="B146" s="336" t="s">
        <v>283</v>
      </c>
      <c r="C146" s="284" t="s">
        <v>127</v>
      </c>
      <c r="D146" s="284"/>
      <c r="E146" s="284"/>
      <c r="F146" s="337"/>
      <c r="G146" s="337"/>
      <c r="H146" s="337"/>
      <c r="I146" s="337"/>
      <c r="J146" s="338">
        <v>11.06</v>
      </c>
      <c r="K146" s="337"/>
      <c r="L146" s="338">
        <v>1148.03</v>
      </c>
      <c r="M146" s="337" t="s">
        <v>284</v>
      </c>
      <c r="N146" s="339">
        <v>9942</v>
      </c>
      <c r="V146" s="324"/>
      <c r="W146" s="328"/>
      <c r="X146" s="328"/>
      <c r="Y146" s="282" t="s">
        <v>127</v>
      </c>
      <c r="AB146" s="328"/>
    </row>
    <row r="147" spans="1:29" s="277" customFormat="1" ht="12" x14ac:dyDescent="0.2">
      <c r="A147" s="335"/>
      <c r="B147" s="336" t="s">
        <v>285</v>
      </c>
      <c r="C147" s="284" t="s">
        <v>286</v>
      </c>
      <c r="D147" s="284"/>
      <c r="E147" s="284"/>
      <c r="F147" s="337"/>
      <c r="G147" s="337"/>
      <c r="H147" s="337"/>
      <c r="I147" s="337"/>
      <c r="J147" s="338">
        <v>1.51</v>
      </c>
      <c r="K147" s="337"/>
      <c r="L147" s="338">
        <v>156.74</v>
      </c>
      <c r="M147" s="337" t="s">
        <v>282</v>
      </c>
      <c r="N147" s="339">
        <v>3400</v>
      </c>
      <c r="V147" s="324"/>
      <c r="W147" s="328"/>
      <c r="X147" s="328"/>
      <c r="Y147" s="282" t="s">
        <v>286</v>
      </c>
      <c r="AB147" s="328"/>
    </row>
    <row r="148" spans="1:29" s="277" customFormat="1" ht="12" x14ac:dyDescent="0.2">
      <c r="A148" s="335"/>
      <c r="B148" s="336" t="s">
        <v>287</v>
      </c>
      <c r="C148" s="284" t="s">
        <v>288</v>
      </c>
      <c r="D148" s="284"/>
      <c r="E148" s="284"/>
      <c r="F148" s="337"/>
      <c r="G148" s="337"/>
      <c r="H148" s="337"/>
      <c r="I148" s="337"/>
      <c r="J148" s="338">
        <v>95.63</v>
      </c>
      <c r="K148" s="337"/>
      <c r="L148" s="338">
        <v>9926.39</v>
      </c>
      <c r="M148" s="337" t="s">
        <v>289</v>
      </c>
      <c r="N148" s="339">
        <v>68691</v>
      </c>
      <c r="V148" s="324"/>
      <c r="W148" s="328"/>
      <c r="X148" s="328"/>
      <c r="Y148" s="282" t="s">
        <v>288</v>
      </c>
      <c r="AB148" s="328"/>
    </row>
    <row r="149" spans="1:29" s="277" customFormat="1" ht="12" x14ac:dyDescent="0.2">
      <c r="A149" s="335"/>
      <c r="B149" s="336"/>
      <c r="C149" s="284" t="s">
        <v>290</v>
      </c>
      <c r="D149" s="284"/>
      <c r="E149" s="284"/>
      <c r="F149" s="337" t="s">
        <v>291</v>
      </c>
      <c r="G149" s="337" t="s">
        <v>354</v>
      </c>
      <c r="H149" s="337"/>
      <c r="I149" s="337" t="s">
        <v>355</v>
      </c>
      <c r="J149" s="338"/>
      <c r="K149" s="337"/>
      <c r="L149" s="338"/>
      <c r="M149" s="337"/>
      <c r="N149" s="339"/>
      <c r="V149" s="324"/>
      <c r="W149" s="328"/>
      <c r="X149" s="328"/>
      <c r="Z149" s="282" t="s">
        <v>290</v>
      </c>
      <c r="AB149" s="328"/>
    </row>
    <row r="150" spans="1:29" s="277" customFormat="1" ht="12" x14ac:dyDescent="0.2">
      <c r="A150" s="335"/>
      <c r="B150" s="336"/>
      <c r="C150" s="284" t="s">
        <v>293</v>
      </c>
      <c r="D150" s="284"/>
      <c r="E150" s="284"/>
      <c r="F150" s="337" t="s">
        <v>291</v>
      </c>
      <c r="G150" s="337" t="s">
        <v>329</v>
      </c>
      <c r="H150" s="337"/>
      <c r="I150" s="337" t="s">
        <v>356</v>
      </c>
      <c r="J150" s="338"/>
      <c r="K150" s="337"/>
      <c r="L150" s="338"/>
      <c r="M150" s="337"/>
      <c r="N150" s="339"/>
      <c r="V150" s="324"/>
      <c r="W150" s="328"/>
      <c r="X150" s="328"/>
      <c r="Z150" s="282" t="s">
        <v>293</v>
      </c>
      <c r="AB150" s="328"/>
    </row>
    <row r="151" spans="1:29" s="277" customFormat="1" ht="12" x14ac:dyDescent="0.2">
      <c r="A151" s="335"/>
      <c r="B151" s="336"/>
      <c r="C151" s="340" t="s">
        <v>295</v>
      </c>
      <c r="D151" s="340"/>
      <c r="E151" s="340"/>
      <c r="F151" s="341"/>
      <c r="G151" s="341"/>
      <c r="H151" s="341"/>
      <c r="I151" s="341"/>
      <c r="J151" s="342">
        <v>479.95</v>
      </c>
      <c r="K151" s="341"/>
      <c r="L151" s="342">
        <v>49818.81</v>
      </c>
      <c r="M151" s="341"/>
      <c r="N151" s="343"/>
      <c r="V151" s="324"/>
      <c r="W151" s="328"/>
      <c r="X151" s="328"/>
      <c r="AA151" s="282" t="s">
        <v>295</v>
      </c>
      <c r="AB151" s="328"/>
    </row>
    <row r="152" spans="1:29" s="277" customFormat="1" ht="12" x14ac:dyDescent="0.2">
      <c r="A152" s="335"/>
      <c r="B152" s="336"/>
      <c r="C152" s="284" t="s">
        <v>296</v>
      </c>
      <c r="D152" s="284"/>
      <c r="E152" s="284"/>
      <c r="F152" s="337"/>
      <c r="G152" s="337"/>
      <c r="H152" s="337"/>
      <c r="I152" s="337"/>
      <c r="J152" s="338"/>
      <c r="K152" s="337"/>
      <c r="L152" s="338">
        <v>38901.129999999997</v>
      </c>
      <c r="M152" s="337"/>
      <c r="N152" s="339">
        <v>843766</v>
      </c>
      <c r="V152" s="324"/>
      <c r="W152" s="328"/>
      <c r="X152" s="328"/>
      <c r="Z152" s="282" t="s">
        <v>296</v>
      </c>
      <c r="AB152" s="328"/>
    </row>
    <row r="153" spans="1:29" s="277" customFormat="1" ht="33.75" x14ac:dyDescent="0.2">
      <c r="A153" s="335"/>
      <c r="B153" s="336" t="s">
        <v>357</v>
      </c>
      <c r="C153" s="284" t="s">
        <v>358</v>
      </c>
      <c r="D153" s="284"/>
      <c r="E153" s="284"/>
      <c r="F153" s="337" t="s">
        <v>299</v>
      </c>
      <c r="G153" s="337" t="s">
        <v>359</v>
      </c>
      <c r="H153" s="337"/>
      <c r="I153" s="337" t="s">
        <v>359</v>
      </c>
      <c r="J153" s="338"/>
      <c r="K153" s="337"/>
      <c r="L153" s="338">
        <v>43958.28</v>
      </c>
      <c r="M153" s="337"/>
      <c r="N153" s="339">
        <v>953456</v>
      </c>
      <c r="V153" s="324"/>
      <c r="W153" s="328"/>
      <c r="X153" s="328"/>
      <c r="Z153" s="282" t="s">
        <v>358</v>
      </c>
      <c r="AB153" s="328"/>
    </row>
    <row r="154" spans="1:29" s="277" customFormat="1" ht="33.75" x14ac:dyDescent="0.2">
      <c r="A154" s="335"/>
      <c r="B154" s="336" t="s">
        <v>360</v>
      </c>
      <c r="C154" s="284" t="s">
        <v>361</v>
      </c>
      <c r="D154" s="284"/>
      <c r="E154" s="284"/>
      <c r="F154" s="337" t="s">
        <v>299</v>
      </c>
      <c r="G154" s="337" t="s">
        <v>362</v>
      </c>
      <c r="H154" s="337"/>
      <c r="I154" s="337" t="s">
        <v>362</v>
      </c>
      <c r="J154" s="338"/>
      <c r="K154" s="337"/>
      <c r="L154" s="338">
        <v>26452.77</v>
      </c>
      <c r="M154" s="337"/>
      <c r="N154" s="339">
        <v>573761</v>
      </c>
      <c r="V154" s="324"/>
      <c r="W154" s="328"/>
      <c r="X154" s="328"/>
      <c r="Z154" s="282" t="s">
        <v>361</v>
      </c>
      <c r="AB154" s="328"/>
    </row>
    <row r="155" spans="1:29" s="277" customFormat="1" ht="12" x14ac:dyDescent="0.2">
      <c r="A155" s="344"/>
      <c r="B155" s="345"/>
      <c r="C155" s="331" t="s">
        <v>304</v>
      </c>
      <c r="D155" s="331"/>
      <c r="E155" s="331"/>
      <c r="F155" s="332"/>
      <c r="G155" s="332"/>
      <c r="H155" s="332"/>
      <c r="I155" s="332"/>
      <c r="J155" s="333"/>
      <c r="K155" s="332"/>
      <c r="L155" s="333">
        <v>120229.86</v>
      </c>
      <c r="M155" s="341"/>
      <c r="N155" s="334">
        <v>2446216</v>
      </c>
      <c r="V155" s="324"/>
      <c r="W155" s="328"/>
      <c r="X155" s="328"/>
      <c r="AB155" s="328" t="s">
        <v>304</v>
      </c>
    </row>
    <row r="156" spans="1:29" s="277" customFormat="1" ht="45" x14ac:dyDescent="0.2">
      <c r="A156" s="329" t="s">
        <v>363</v>
      </c>
      <c r="B156" s="330" t="s">
        <v>364</v>
      </c>
      <c r="C156" s="331" t="s">
        <v>365</v>
      </c>
      <c r="D156" s="331"/>
      <c r="E156" s="331"/>
      <c r="F156" s="332" t="s">
        <v>351</v>
      </c>
      <c r="G156" s="332"/>
      <c r="H156" s="332"/>
      <c r="I156" s="332" t="s">
        <v>366</v>
      </c>
      <c r="J156" s="333"/>
      <c r="K156" s="332"/>
      <c r="L156" s="333"/>
      <c r="M156" s="332"/>
      <c r="N156" s="334"/>
      <c r="V156" s="324"/>
      <c r="W156" s="328"/>
      <c r="X156" s="328" t="s">
        <v>365</v>
      </c>
      <c r="AB156" s="328"/>
    </row>
    <row r="157" spans="1:29" s="277" customFormat="1" ht="12" x14ac:dyDescent="0.2">
      <c r="A157" s="346"/>
      <c r="B157" s="347"/>
      <c r="C157" s="284" t="s">
        <v>367</v>
      </c>
      <c r="D157" s="284"/>
      <c r="E157" s="284"/>
      <c r="F157" s="284"/>
      <c r="G157" s="284"/>
      <c r="H157" s="284"/>
      <c r="I157" s="284"/>
      <c r="J157" s="284"/>
      <c r="K157" s="284"/>
      <c r="L157" s="284"/>
      <c r="M157" s="284"/>
      <c r="N157" s="348"/>
      <c r="V157" s="324"/>
      <c r="W157" s="328"/>
      <c r="X157" s="328"/>
      <c r="AB157" s="328"/>
      <c r="AC157" s="282" t="s">
        <v>367</v>
      </c>
    </row>
    <row r="158" spans="1:29" s="277" customFormat="1" ht="12" x14ac:dyDescent="0.2">
      <c r="A158" s="335"/>
      <c r="B158" s="336" t="s">
        <v>278</v>
      </c>
      <c r="C158" s="284" t="s">
        <v>126</v>
      </c>
      <c r="D158" s="284"/>
      <c r="E158" s="284"/>
      <c r="F158" s="337"/>
      <c r="G158" s="337"/>
      <c r="H158" s="337"/>
      <c r="I158" s="337"/>
      <c r="J158" s="338">
        <v>87.23</v>
      </c>
      <c r="K158" s="337"/>
      <c r="L158" s="338">
        <v>2909.12</v>
      </c>
      <c r="M158" s="337" t="s">
        <v>282</v>
      </c>
      <c r="N158" s="339">
        <v>63099</v>
      </c>
      <c r="V158" s="324"/>
      <c r="W158" s="328"/>
      <c r="X158" s="328"/>
      <c r="Y158" s="282" t="s">
        <v>126</v>
      </c>
      <c r="AB158" s="328"/>
    </row>
    <row r="159" spans="1:29" s="277" customFormat="1" ht="12" x14ac:dyDescent="0.2">
      <c r="A159" s="335"/>
      <c r="B159" s="336" t="s">
        <v>283</v>
      </c>
      <c r="C159" s="284" t="s">
        <v>127</v>
      </c>
      <c r="D159" s="284"/>
      <c r="E159" s="284"/>
      <c r="F159" s="337"/>
      <c r="G159" s="337"/>
      <c r="H159" s="337"/>
      <c r="I159" s="337"/>
      <c r="J159" s="338">
        <v>45.42</v>
      </c>
      <c r="K159" s="337"/>
      <c r="L159" s="338">
        <v>1514.76</v>
      </c>
      <c r="M159" s="337" t="s">
        <v>284</v>
      </c>
      <c r="N159" s="339">
        <v>13118</v>
      </c>
      <c r="V159" s="324"/>
      <c r="W159" s="328"/>
      <c r="X159" s="328"/>
      <c r="Y159" s="282" t="s">
        <v>127</v>
      </c>
      <c r="AB159" s="328"/>
    </row>
    <row r="160" spans="1:29" s="277" customFormat="1" ht="12" x14ac:dyDescent="0.2">
      <c r="A160" s="335"/>
      <c r="B160" s="336" t="s">
        <v>285</v>
      </c>
      <c r="C160" s="284" t="s">
        <v>286</v>
      </c>
      <c r="D160" s="284"/>
      <c r="E160" s="284"/>
      <c r="F160" s="337"/>
      <c r="G160" s="337"/>
      <c r="H160" s="337"/>
      <c r="I160" s="337"/>
      <c r="J160" s="338">
        <v>5.0199999999999996</v>
      </c>
      <c r="K160" s="337"/>
      <c r="L160" s="338">
        <v>167.42</v>
      </c>
      <c r="M160" s="337" t="s">
        <v>282</v>
      </c>
      <c r="N160" s="339">
        <v>3631</v>
      </c>
      <c r="V160" s="324"/>
      <c r="W160" s="328"/>
      <c r="X160" s="328"/>
      <c r="Y160" s="282" t="s">
        <v>286</v>
      </c>
      <c r="AB160" s="328"/>
    </row>
    <row r="161" spans="1:31" s="277" customFormat="1" ht="12" x14ac:dyDescent="0.2">
      <c r="A161" s="335"/>
      <c r="B161" s="336" t="s">
        <v>287</v>
      </c>
      <c r="C161" s="284" t="s">
        <v>288</v>
      </c>
      <c r="D161" s="284"/>
      <c r="E161" s="284"/>
      <c r="F161" s="337"/>
      <c r="G161" s="337"/>
      <c r="H161" s="337"/>
      <c r="I161" s="337"/>
      <c r="J161" s="338">
        <v>28.13</v>
      </c>
      <c r="K161" s="337"/>
      <c r="L161" s="338">
        <v>938.14</v>
      </c>
      <c r="M161" s="337" t="s">
        <v>289</v>
      </c>
      <c r="N161" s="339">
        <v>6492</v>
      </c>
      <c r="V161" s="324"/>
      <c r="W161" s="328"/>
      <c r="X161" s="328"/>
      <c r="Y161" s="282" t="s">
        <v>288</v>
      </c>
      <c r="AB161" s="328"/>
    </row>
    <row r="162" spans="1:31" s="277" customFormat="1" ht="12" x14ac:dyDescent="0.2">
      <c r="A162" s="335"/>
      <c r="B162" s="336"/>
      <c r="C162" s="284" t="s">
        <v>290</v>
      </c>
      <c r="D162" s="284"/>
      <c r="E162" s="284"/>
      <c r="F162" s="337" t="s">
        <v>291</v>
      </c>
      <c r="G162" s="337" t="s">
        <v>368</v>
      </c>
      <c r="H162" s="337"/>
      <c r="I162" s="337" t="s">
        <v>369</v>
      </c>
      <c r="J162" s="338"/>
      <c r="K162" s="337"/>
      <c r="L162" s="338"/>
      <c r="M162" s="337"/>
      <c r="N162" s="339"/>
      <c r="V162" s="324"/>
      <c r="W162" s="328"/>
      <c r="X162" s="328"/>
      <c r="Z162" s="282" t="s">
        <v>290</v>
      </c>
      <c r="AB162" s="328"/>
    </row>
    <row r="163" spans="1:31" s="277" customFormat="1" ht="12" x14ac:dyDescent="0.2">
      <c r="A163" s="335"/>
      <c r="B163" s="336"/>
      <c r="C163" s="284" t="s">
        <v>293</v>
      </c>
      <c r="D163" s="284"/>
      <c r="E163" s="284"/>
      <c r="F163" s="337" t="s">
        <v>291</v>
      </c>
      <c r="G163" s="337" t="s">
        <v>322</v>
      </c>
      <c r="H163" s="337"/>
      <c r="I163" s="337" t="s">
        <v>370</v>
      </c>
      <c r="J163" s="338"/>
      <c r="K163" s="337"/>
      <c r="L163" s="338"/>
      <c r="M163" s="337"/>
      <c r="N163" s="339"/>
      <c r="V163" s="324"/>
      <c r="W163" s="328"/>
      <c r="X163" s="328"/>
      <c r="Z163" s="282" t="s">
        <v>293</v>
      </c>
      <c r="AB163" s="328"/>
    </row>
    <row r="164" spans="1:31" s="277" customFormat="1" ht="12" x14ac:dyDescent="0.2">
      <c r="A164" s="335"/>
      <c r="B164" s="336"/>
      <c r="C164" s="340" t="s">
        <v>295</v>
      </c>
      <c r="D164" s="340"/>
      <c r="E164" s="340"/>
      <c r="F164" s="341"/>
      <c r="G164" s="341"/>
      <c r="H164" s="341"/>
      <c r="I164" s="341"/>
      <c r="J164" s="342">
        <v>160.78</v>
      </c>
      <c r="K164" s="341"/>
      <c r="L164" s="342">
        <v>5362.02</v>
      </c>
      <c r="M164" s="341"/>
      <c r="N164" s="343"/>
      <c r="V164" s="324"/>
      <c r="W164" s="328"/>
      <c r="X164" s="328"/>
      <c r="AA164" s="282" t="s">
        <v>295</v>
      </c>
      <c r="AB164" s="328"/>
    </row>
    <row r="165" spans="1:31" s="277" customFormat="1" ht="12" x14ac:dyDescent="0.2">
      <c r="A165" s="335"/>
      <c r="B165" s="336"/>
      <c r="C165" s="284" t="s">
        <v>296</v>
      </c>
      <c r="D165" s="284"/>
      <c r="E165" s="284"/>
      <c r="F165" s="337"/>
      <c r="G165" s="337"/>
      <c r="H165" s="337"/>
      <c r="I165" s="337"/>
      <c r="J165" s="338"/>
      <c r="K165" s="337"/>
      <c r="L165" s="338">
        <v>3076.54</v>
      </c>
      <c r="M165" s="337"/>
      <c r="N165" s="339">
        <v>66730</v>
      </c>
      <c r="V165" s="324"/>
      <c r="W165" s="328"/>
      <c r="X165" s="328"/>
      <c r="Z165" s="282" t="s">
        <v>296</v>
      </c>
      <c r="AB165" s="328"/>
    </row>
    <row r="166" spans="1:31" s="277" customFormat="1" ht="33.75" x14ac:dyDescent="0.2">
      <c r="A166" s="335"/>
      <c r="B166" s="336" t="s">
        <v>330</v>
      </c>
      <c r="C166" s="284" t="s">
        <v>331</v>
      </c>
      <c r="D166" s="284"/>
      <c r="E166" s="284"/>
      <c r="F166" s="337" t="s">
        <v>299</v>
      </c>
      <c r="G166" s="337" t="s">
        <v>332</v>
      </c>
      <c r="H166" s="337"/>
      <c r="I166" s="337" t="s">
        <v>332</v>
      </c>
      <c r="J166" s="338"/>
      <c r="K166" s="337"/>
      <c r="L166" s="338">
        <v>2984.24</v>
      </c>
      <c r="M166" s="337"/>
      <c r="N166" s="339">
        <v>64728</v>
      </c>
      <c r="V166" s="324"/>
      <c r="W166" s="328"/>
      <c r="X166" s="328"/>
      <c r="Z166" s="282" t="s">
        <v>331</v>
      </c>
      <c r="AB166" s="328"/>
    </row>
    <row r="167" spans="1:31" s="277" customFormat="1" ht="33.75" x14ac:dyDescent="0.2">
      <c r="A167" s="335"/>
      <c r="B167" s="336" t="s">
        <v>333</v>
      </c>
      <c r="C167" s="284" t="s">
        <v>334</v>
      </c>
      <c r="D167" s="284"/>
      <c r="E167" s="284"/>
      <c r="F167" s="337" t="s">
        <v>299</v>
      </c>
      <c r="G167" s="337" t="s">
        <v>335</v>
      </c>
      <c r="H167" s="337"/>
      <c r="I167" s="337" t="s">
        <v>335</v>
      </c>
      <c r="J167" s="338"/>
      <c r="K167" s="337"/>
      <c r="L167" s="338">
        <v>1569.04</v>
      </c>
      <c r="M167" s="337"/>
      <c r="N167" s="339">
        <v>34032</v>
      </c>
      <c r="V167" s="324"/>
      <c r="W167" s="328"/>
      <c r="X167" s="328"/>
      <c r="Z167" s="282" t="s">
        <v>334</v>
      </c>
      <c r="AB167" s="328"/>
    </row>
    <row r="168" spans="1:31" s="277" customFormat="1" ht="12" x14ac:dyDescent="0.2">
      <c r="A168" s="344"/>
      <c r="B168" s="345"/>
      <c r="C168" s="331" t="s">
        <v>304</v>
      </c>
      <c r="D168" s="331"/>
      <c r="E168" s="331"/>
      <c r="F168" s="332"/>
      <c r="G168" s="332"/>
      <c r="H168" s="332"/>
      <c r="I168" s="332"/>
      <c r="J168" s="333"/>
      <c r="K168" s="332"/>
      <c r="L168" s="333">
        <v>9915.2999999999993</v>
      </c>
      <c r="M168" s="341"/>
      <c r="N168" s="334">
        <v>181469</v>
      </c>
      <c r="V168" s="324"/>
      <c r="W168" s="328"/>
      <c r="X168" s="328"/>
      <c r="AB168" s="328" t="s">
        <v>304</v>
      </c>
    </row>
    <row r="169" spans="1:31" s="277" customFormat="1" ht="1.5" customHeight="1" x14ac:dyDescent="0.2">
      <c r="A169" s="349"/>
      <c r="B169" s="345"/>
      <c r="C169" s="345"/>
      <c r="D169" s="345"/>
      <c r="E169" s="345"/>
      <c r="F169" s="349"/>
      <c r="G169" s="349"/>
      <c r="H169" s="349"/>
      <c r="I169" s="349"/>
      <c r="J169" s="350"/>
      <c r="K169" s="349"/>
      <c r="L169" s="350"/>
      <c r="M169" s="337"/>
      <c r="N169" s="350"/>
      <c r="V169" s="324"/>
      <c r="W169" s="328"/>
      <c r="X169" s="328"/>
      <c r="AB169" s="328"/>
    </row>
    <row r="170" spans="1:31" s="277" customFormat="1" ht="12" x14ac:dyDescent="0.2">
      <c r="A170" s="351"/>
      <c r="B170" s="352"/>
      <c r="C170" s="331" t="s">
        <v>371</v>
      </c>
      <c r="D170" s="331"/>
      <c r="E170" s="331"/>
      <c r="F170" s="331"/>
      <c r="G170" s="331"/>
      <c r="H170" s="331"/>
      <c r="I170" s="331"/>
      <c r="J170" s="331"/>
      <c r="K170" s="331"/>
      <c r="L170" s="353"/>
      <c r="M170" s="354"/>
      <c r="N170" s="355"/>
      <c r="V170" s="324"/>
      <c r="W170" s="328"/>
      <c r="X170" s="328"/>
      <c r="AB170" s="328"/>
      <c r="AD170" s="328" t="s">
        <v>371</v>
      </c>
    </row>
    <row r="171" spans="1:31" s="277" customFormat="1" ht="12" x14ac:dyDescent="0.2">
      <c r="A171" s="356"/>
      <c r="B171" s="336"/>
      <c r="C171" s="284" t="s">
        <v>372</v>
      </c>
      <c r="D171" s="284"/>
      <c r="E171" s="284"/>
      <c r="F171" s="284"/>
      <c r="G171" s="284"/>
      <c r="H171" s="284"/>
      <c r="I171" s="284"/>
      <c r="J171" s="284"/>
      <c r="K171" s="284"/>
      <c r="L171" s="357">
        <v>74260.89</v>
      </c>
      <c r="M171" s="358"/>
      <c r="N171" s="359"/>
      <c r="V171" s="324"/>
      <c r="W171" s="328"/>
      <c r="X171" s="328"/>
      <c r="AB171" s="328"/>
      <c r="AD171" s="328"/>
      <c r="AE171" s="282" t="s">
        <v>372</v>
      </c>
    </row>
    <row r="172" spans="1:31" s="277" customFormat="1" ht="12" x14ac:dyDescent="0.2">
      <c r="A172" s="356"/>
      <c r="B172" s="336"/>
      <c r="C172" s="284" t="s">
        <v>373</v>
      </c>
      <c r="D172" s="284"/>
      <c r="E172" s="284"/>
      <c r="F172" s="284"/>
      <c r="G172" s="284"/>
      <c r="H172" s="284"/>
      <c r="I172" s="284"/>
      <c r="J172" s="284"/>
      <c r="K172" s="284"/>
      <c r="L172" s="357"/>
      <c r="M172" s="358"/>
      <c r="N172" s="359"/>
      <c r="V172" s="324"/>
      <c r="W172" s="328"/>
      <c r="X172" s="328"/>
      <c r="AB172" s="328"/>
      <c r="AD172" s="328"/>
      <c r="AE172" s="282" t="s">
        <v>373</v>
      </c>
    </row>
    <row r="173" spans="1:31" s="277" customFormat="1" ht="12" x14ac:dyDescent="0.2">
      <c r="A173" s="356"/>
      <c r="B173" s="336"/>
      <c r="C173" s="284" t="s">
        <v>374</v>
      </c>
      <c r="D173" s="284"/>
      <c r="E173" s="284"/>
      <c r="F173" s="284"/>
      <c r="G173" s="284"/>
      <c r="H173" s="284"/>
      <c r="I173" s="284"/>
      <c r="J173" s="284"/>
      <c r="K173" s="284"/>
      <c r="L173" s="357">
        <v>58538.89</v>
      </c>
      <c r="M173" s="358"/>
      <c r="N173" s="359"/>
      <c r="V173" s="324"/>
      <c r="W173" s="328"/>
      <c r="X173" s="328"/>
      <c r="AB173" s="328"/>
      <c r="AD173" s="328"/>
      <c r="AE173" s="282" t="s">
        <v>374</v>
      </c>
    </row>
    <row r="174" spans="1:31" s="277" customFormat="1" ht="12" x14ac:dyDescent="0.2">
      <c r="A174" s="356"/>
      <c r="B174" s="336"/>
      <c r="C174" s="284" t="s">
        <v>375</v>
      </c>
      <c r="D174" s="284"/>
      <c r="E174" s="284"/>
      <c r="F174" s="284"/>
      <c r="G174" s="284"/>
      <c r="H174" s="284"/>
      <c r="I174" s="284"/>
      <c r="J174" s="284"/>
      <c r="K174" s="284"/>
      <c r="L174" s="357">
        <v>3971.41</v>
      </c>
      <c r="M174" s="358"/>
      <c r="N174" s="359"/>
      <c r="V174" s="324"/>
      <c r="W174" s="328"/>
      <c r="X174" s="328"/>
      <c r="AB174" s="328"/>
      <c r="AD174" s="328"/>
      <c r="AE174" s="282" t="s">
        <v>375</v>
      </c>
    </row>
    <row r="175" spans="1:31" s="277" customFormat="1" ht="12" x14ac:dyDescent="0.2">
      <c r="A175" s="356"/>
      <c r="B175" s="336"/>
      <c r="C175" s="284" t="s">
        <v>376</v>
      </c>
      <c r="D175" s="284"/>
      <c r="E175" s="284"/>
      <c r="F175" s="284"/>
      <c r="G175" s="284"/>
      <c r="H175" s="284"/>
      <c r="I175" s="284"/>
      <c r="J175" s="284"/>
      <c r="K175" s="284"/>
      <c r="L175" s="357">
        <v>471.02</v>
      </c>
      <c r="M175" s="358"/>
      <c r="N175" s="359"/>
      <c r="V175" s="324"/>
      <c r="W175" s="328"/>
      <c r="X175" s="328"/>
      <c r="AB175" s="328"/>
      <c r="AD175" s="328"/>
      <c r="AE175" s="282" t="s">
        <v>376</v>
      </c>
    </row>
    <row r="176" spans="1:31" s="277" customFormat="1" ht="12" x14ac:dyDescent="0.2">
      <c r="A176" s="356"/>
      <c r="B176" s="336"/>
      <c r="C176" s="284" t="s">
        <v>377</v>
      </c>
      <c r="D176" s="284"/>
      <c r="E176" s="284"/>
      <c r="F176" s="284"/>
      <c r="G176" s="284"/>
      <c r="H176" s="284"/>
      <c r="I176" s="284"/>
      <c r="J176" s="284"/>
      <c r="K176" s="284"/>
      <c r="L176" s="357">
        <v>11750.59</v>
      </c>
      <c r="M176" s="358"/>
      <c r="N176" s="359"/>
      <c r="V176" s="324"/>
      <c r="W176" s="328"/>
      <c r="X176" s="328"/>
      <c r="AB176" s="328"/>
      <c r="AD176" s="328"/>
      <c r="AE176" s="282" t="s">
        <v>377</v>
      </c>
    </row>
    <row r="177" spans="1:32" s="277" customFormat="1" ht="12" x14ac:dyDescent="0.2">
      <c r="A177" s="356"/>
      <c r="B177" s="336"/>
      <c r="C177" s="284" t="s">
        <v>378</v>
      </c>
      <c r="D177" s="284"/>
      <c r="E177" s="284"/>
      <c r="F177" s="284"/>
      <c r="G177" s="284"/>
      <c r="H177" s="284"/>
      <c r="I177" s="284"/>
      <c r="J177" s="284"/>
      <c r="K177" s="284"/>
      <c r="L177" s="357">
        <v>172490.98</v>
      </c>
      <c r="M177" s="358"/>
      <c r="N177" s="359"/>
      <c r="V177" s="324"/>
      <c r="W177" s="328"/>
      <c r="X177" s="328"/>
      <c r="AB177" s="328"/>
      <c r="AD177" s="328"/>
      <c r="AE177" s="282" t="s">
        <v>378</v>
      </c>
    </row>
    <row r="178" spans="1:32" s="277" customFormat="1" ht="12" x14ac:dyDescent="0.2">
      <c r="A178" s="356"/>
      <c r="B178" s="336"/>
      <c r="C178" s="284" t="s">
        <v>373</v>
      </c>
      <c r="D178" s="284"/>
      <c r="E178" s="284"/>
      <c r="F178" s="284"/>
      <c r="G178" s="284"/>
      <c r="H178" s="284"/>
      <c r="I178" s="284"/>
      <c r="J178" s="284"/>
      <c r="K178" s="284"/>
      <c r="L178" s="357"/>
      <c r="M178" s="358"/>
      <c r="N178" s="359"/>
      <c r="V178" s="324"/>
      <c r="W178" s="328"/>
      <c r="X178" s="328"/>
      <c r="AB178" s="328"/>
      <c r="AD178" s="328"/>
      <c r="AE178" s="282" t="s">
        <v>373</v>
      </c>
    </row>
    <row r="179" spans="1:32" s="277" customFormat="1" ht="12" x14ac:dyDescent="0.2">
      <c r="A179" s="356"/>
      <c r="B179" s="336"/>
      <c r="C179" s="284" t="s">
        <v>379</v>
      </c>
      <c r="D179" s="284"/>
      <c r="E179" s="284"/>
      <c r="F179" s="284"/>
      <c r="G179" s="284"/>
      <c r="H179" s="284"/>
      <c r="I179" s="284"/>
      <c r="J179" s="284"/>
      <c r="K179" s="284"/>
      <c r="L179" s="357">
        <v>58538.89</v>
      </c>
      <c r="M179" s="358"/>
      <c r="N179" s="359"/>
      <c r="V179" s="324"/>
      <c r="W179" s="328"/>
      <c r="X179" s="328"/>
      <c r="AB179" s="328"/>
      <c r="AD179" s="328"/>
      <c r="AE179" s="282" t="s">
        <v>379</v>
      </c>
    </row>
    <row r="180" spans="1:32" s="277" customFormat="1" ht="12" x14ac:dyDescent="0.2">
      <c r="A180" s="356"/>
      <c r="B180" s="336"/>
      <c r="C180" s="284" t="s">
        <v>380</v>
      </c>
      <c r="D180" s="284"/>
      <c r="E180" s="284"/>
      <c r="F180" s="284"/>
      <c r="G180" s="284"/>
      <c r="H180" s="284"/>
      <c r="I180" s="284"/>
      <c r="J180" s="284"/>
      <c r="K180" s="284"/>
      <c r="L180" s="357">
        <v>3971.41</v>
      </c>
      <c r="M180" s="358"/>
      <c r="N180" s="359"/>
      <c r="V180" s="324"/>
      <c r="W180" s="328"/>
      <c r="X180" s="328"/>
      <c r="AB180" s="328"/>
      <c r="AD180" s="328"/>
      <c r="AE180" s="282" t="s">
        <v>380</v>
      </c>
    </row>
    <row r="181" spans="1:32" s="277" customFormat="1" ht="12" x14ac:dyDescent="0.2">
      <c r="A181" s="356"/>
      <c r="B181" s="336"/>
      <c r="C181" s="284" t="s">
        <v>381</v>
      </c>
      <c r="D181" s="284"/>
      <c r="E181" s="284"/>
      <c r="F181" s="284"/>
      <c r="G181" s="284"/>
      <c r="H181" s="284"/>
      <c r="I181" s="284"/>
      <c r="J181" s="284"/>
      <c r="K181" s="284"/>
      <c r="L181" s="357">
        <v>471.02</v>
      </c>
      <c r="M181" s="358"/>
      <c r="N181" s="359"/>
      <c r="V181" s="324"/>
      <c r="W181" s="328"/>
      <c r="X181" s="328"/>
      <c r="AB181" s="328"/>
      <c r="AD181" s="328"/>
      <c r="AE181" s="282" t="s">
        <v>381</v>
      </c>
    </row>
    <row r="182" spans="1:32" s="277" customFormat="1" ht="12" x14ac:dyDescent="0.2">
      <c r="A182" s="356"/>
      <c r="B182" s="336"/>
      <c r="C182" s="284" t="s">
        <v>382</v>
      </c>
      <c r="D182" s="284"/>
      <c r="E182" s="284"/>
      <c r="F182" s="284"/>
      <c r="G182" s="284"/>
      <c r="H182" s="284"/>
      <c r="I182" s="284"/>
      <c r="J182" s="284"/>
      <c r="K182" s="284"/>
      <c r="L182" s="357">
        <v>11750.59</v>
      </c>
      <c r="M182" s="358"/>
      <c r="N182" s="359"/>
      <c r="V182" s="324"/>
      <c r="W182" s="328"/>
      <c r="X182" s="328"/>
      <c r="AB182" s="328"/>
      <c r="AD182" s="328"/>
      <c r="AE182" s="282" t="s">
        <v>382</v>
      </c>
    </row>
    <row r="183" spans="1:32" s="277" customFormat="1" ht="12" x14ac:dyDescent="0.2">
      <c r="A183" s="356"/>
      <c r="B183" s="336"/>
      <c r="C183" s="284" t="s">
        <v>383</v>
      </c>
      <c r="D183" s="284"/>
      <c r="E183" s="284"/>
      <c r="F183" s="284"/>
      <c r="G183" s="284"/>
      <c r="H183" s="284"/>
      <c r="I183" s="284"/>
      <c r="J183" s="284"/>
      <c r="K183" s="284"/>
      <c r="L183" s="357">
        <v>62314.86</v>
      </c>
      <c r="M183" s="358"/>
      <c r="N183" s="359"/>
      <c r="V183" s="324"/>
      <c r="W183" s="328"/>
      <c r="X183" s="328"/>
      <c r="AB183" s="328"/>
      <c r="AD183" s="328"/>
      <c r="AE183" s="282" t="s">
        <v>383</v>
      </c>
    </row>
    <row r="184" spans="1:32" s="277" customFormat="1" ht="12" x14ac:dyDescent="0.2">
      <c r="A184" s="356"/>
      <c r="B184" s="336"/>
      <c r="C184" s="284" t="s">
        <v>384</v>
      </c>
      <c r="D184" s="284"/>
      <c r="E184" s="284"/>
      <c r="F184" s="284"/>
      <c r="G184" s="284"/>
      <c r="H184" s="284"/>
      <c r="I184" s="284"/>
      <c r="J184" s="284"/>
      <c r="K184" s="284"/>
      <c r="L184" s="357">
        <v>35915.230000000003</v>
      </c>
      <c r="M184" s="358"/>
      <c r="N184" s="359"/>
      <c r="V184" s="324"/>
      <c r="W184" s="328"/>
      <c r="X184" s="328"/>
      <c r="AB184" s="328"/>
      <c r="AD184" s="328"/>
      <c r="AE184" s="282" t="s">
        <v>384</v>
      </c>
    </row>
    <row r="185" spans="1:32" s="277" customFormat="1" ht="12" x14ac:dyDescent="0.2">
      <c r="A185" s="356"/>
      <c r="B185" s="336"/>
      <c r="C185" s="284" t="s">
        <v>385</v>
      </c>
      <c r="D185" s="284"/>
      <c r="E185" s="284"/>
      <c r="F185" s="284"/>
      <c r="G185" s="284"/>
      <c r="H185" s="284"/>
      <c r="I185" s="284"/>
      <c r="J185" s="284"/>
      <c r="K185" s="284"/>
      <c r="L185" s="357">
        <v>59009.91</v>
      </c>
      <c r="M185" s="358"/>
      <c r="N185" s="359"/>
      <c r="V185" s="324"/>
      <c r="W185" s="328"/>
      <c r="X185" s="328"/>
      <c r="AB185" s="328"/>
      <c r="AD185" s="328"/>
      <c r="AE185" s="282" t="s">
        <v>385</v>
      </c>
    </row>
    <row r="186" spans="1:32" s="277" customFormat="1" ht="12" x14ac:dyDescent="0.2">
      <c r="A186" s="356"/>
      <c r="B186" s="336"/>
      <c r="C186" s="284" t="s">
        <v>386</v>
      </c>
      <c r="D186" s="284"/>
      <c r="E186" s="284"/>
      <c r="F186" s="284"/>
      <c r="G186" s="284"/>
      <c r="H186" s="284"/>
      <c r="I186" s="284"/>
      <c r="J186" s="284"/>
      <c r="K186" s="284"/>
      <c r="L186" s="357">
        <v>62314.86</v>
      </c>
      <c r="M186" s="358"/>
      <c r="N186" s="359"/>
      <c r="V186" s="324"/>
      <c r="W186" s="328"/>
      <c r="X186" s="328"/>
      <c r="AB186" s="328"/>
      <c r="AD186" s="328"/>
      <c r="AE186" s="282" t="s">
        <v>386</v>
      </c>
    </row>
    <row r="187" spans="1:32" s="277" customFormat="1" ht="12" x14ac:dyDescent="0.2">
      <c r="A187" s="356"/>
      <c r="B187" s="336"/>
      <c r="C187" s="284" t="s">
        <v>387</v>
      </c>
      <c r="D187" s="284"/>
      <c r="E187" s="284"/>
      <c r="F187" s="284"/>
      <c r="G187" s="284"/>
      <c r="H187" s="284"/>
      <c r="I187" s="284"/>
      <c r="J187" s="284"/>
      <c r="K187" s="284"/>
      <c r="L187" s="357">
        <v>35915.230000000003</v>
      </c>
      <c r="M187" s="358"/>
      <c r="N187" s="359"/>
      <c r="V187" s="324"/>
      <c r="W187" s="328"/>
      <c r="X187" s="328"/>
      <c r="AB187" s="328"/>
      <c r="AD187" s="328"/>
      <c r="AE187" s="282" t="s">
        <v>387</v>
      </c>
    </row>
    <row r="188" spans="1:32" s="277" customFormat="1" ht="12" x14ac:dyDescent="0.2">
      <c r="A188" s="356"/>
      <c r="B188" s="350"/>
      <c r="C188" s="360" t="s">
        <v>388</v>
      </c>
      <c r="D188" s="360"/>
      <c r="E188" s="360"/>
      <c r="F188" s="360"/>
      <c r="G188" s="360"/>
      <c r="H188" s="360"/>
      <c r="I188" s="360"/>
      <c r="J188" s="360"/>
      <c r="K188" s="360"/>
      <c r="L188" s="361">
        <v>172490.98</v>
      </c>
      <c r="M188" s="362"/>
      <c r="N188" s="363"/>
      <c r="V188" s="324"/>
      <c r="W188" s="328"/>
      <c r="X188" s="328"/>
      <c r="AB188" s="328"/>
      <c r="AD188" s="328"/>
      <c r="AF188" s="328" t="s">
        <v>388</v>
      </c>
    </row>
    <row r="189" spans="1:32" s="277" customFormat="1" ht="12" x14ac:dyDescent="0.2">
      <c r="A189" s="321" t="s">
        <v>389</v>
      </c>
      <c r="B189" s="322"/>
      <c r="C189" s="322"/>
      <c r="D189" s="322"/>
      <c r="E189" s="322"/>
      <c r="F189" s="322"/>
      <c r="G189" s="322"/>
      <c r="H189" s="322"/>
      <c r="I189" s="322"/>
      <c r="J189" s="322"/>
      <c r="K189" s="322"/>
      <c r="L189" s="322"/>
      <c r="M189" s="322"/>
      <c r="N189" s="323"/>
      <c r="V189" s="324" t="s">
        <v>389</v>
      </c>
      <c r="W189" s="328"/>
      <c r="X189" s="328"/>
      <c r="AB189" s="328"/>
      <c r="AD189" s="328"/>
      <c r="AF189" s="328"/>
    </row>
    <row r="190" spans="1:32" s="277" customFormat="1" ht="12" x14ac:dyDescent="0.2">
      <c r="A190" s="325" t="s">
        <v>390</v>
      </c>
      <c r="B190" s="326"/>
      <c r="C190" s="326"/>
      <c r="D190" s="326"/>
      <c r="E190" s="326"/>
      <c r="F190" s="326"/>
      <c r="G190" s="326"/>
      <c r="H190" s="326"/>
      <c r="I190" s="326"/>
      <c r="J190" s="326"/>
      <c r="K190" s="326"/>
      <c r="L190" s="326"/>
      <c r="M190" s="326"/>
      <c r="N190" s="327"/>
      <c r="V190" s="324"/>
      <c r="W190" s="328" t="s">
        <v>390</v>
      </c>
      <c r="X190" s="328"/>
      <c r="AB190" s="328"/>
      <c r="AD190" s="328"/>
      <c r="AF190" s="328"/>
    </row>
    <row r="191" spans="1:32" s="277" customFormat="1" ht="22.5" x14ac:dyDescent="0.2">
      <c r="A191" s="329" t="s">
        <v>391</v>
      </c>
      <c r="B191" s="330" t="s">
        <v>392</v>
      </c>
      <c r="C191" s="331" t="s">
        <v>393</v>
      </c>
      <c r="D191" s="331"/>
      <c r="E191" s="331"/>
      <c r="F191" s="332" t="s">
        <v>394</v>
      </c>
      <c r="G191" s="332"/>
      <c r="H191" s="332"/>
      <c r="I191" s="332" t="s">
        <v>278</v>
      </c>
      <c r="J191" s="333">
        <v>2917300</v>
      </c>
      <c r="K191" s="332" t="s">
        <v>395</v>
      </c>
      <c r="L191" s="333">
        <v>426634.1</v>
      </c>
      <c r="M191" s="332" t="s">
        <v>289</v>
      </c>
      <c r="N191" s="334">
        <v>2952308</v>
      </c>
      <c r="V191" s="324"/>
      <c r="W191" s="328"/>
      <c r="X191" s="328" t="s">
        <v>393</v>
      </c>
      <c r="AB191" s="328"/>
      <c r="AD191" s="328"/>
      <c r="AF191" s="328"/>
    </row>
    <row r="192" spans="1:32" s="277" customFormat="1" ht="12" x14ac:dyDescent="0.2">
      <c r="A192" s="344"/>
      <c r="B192" s="345"/>
      <c r="C192" s="289" t="s">
        <v>396</v>
      </c>
      <c r="D192" s="364"/>
      <c r="E192" s="364"/>
      <c r="F192" s="349"/>
      <c r="G192" s="349"/>
      <c r="H192" s="349"/>
      <c r="I192" s="349"/>
      <c r="J192" s="365"/>
      <c r="K192" s="349"/>
      <c r="L192" s="365"/>
      <c r="M192" s="366"/>
      <c r="N192" s="367"/>
      <c r="V192" s="324"/>
      <c r="W192" s="328"/>
      <c r="X192" s="328"/>
      <c r="AB192" s="328"/>
      <c r="AD192" s="328"/>
      <c r="AF192" s="328"/>
    </row>
    <row r="193" spans="1:33" s="277" customFormat="1" ht="22.5" x14ac:dyDescent="0.2">
      <c r="A193" s="368"/>
      <c r="B193" s="336" t="s">
        <v>397</v>
      </c>
      <c r="C193" s="284" t="s">
        <v>398</v>
      </c>
      <c r="D193" s="284"/>
      <c r="E193" s="284"/>
      <c r="F193" s="284"/>
      <c r="G193" s="284"/>
      <c r="H193" s="284"/>
      <c r="I193" s="284"/>
      <c r="J193" s="284"/>
      <c r="K193" s="284"/>
      <c r="L193" s="284"/>
      <c r="M193" s="284"/>
      <c r="N193" s="348"/>
      <c r="V193" s="324"/>
      <c r="W193" s="328"/>
      <c r="X193" s="328"/>
      <c r="AB193" s="328"/>
      <c r="AD193" s="328"/>
      <c r="AF193" s="328"/>
      <c r="AG193" s="282" t="s">
        <v>398</v>
      </c>
    </row>
    <row r="194" spans="1:33" s="277" customFormat="1" ht="22.5" x14ac:dyDescent="0.2">
      <c r="A194" s="329" t="s">
        <v>399</v>
      </c>
      <c r="B194" s="330" t="s">
        <v>392</v>
      </c>
      <c r="C194" s="331" t="s">
        <v>400</v>
      </c>
      <c r="D194" s="331"/>
      <c r="E194" s="331"/>
      <c r="F194" s="332" t="s">
        <v>394</v>
      </c>
      <c r="G194" s="332"/>
      <c r="H194" s="332"/>
      <c r="I194" s="332" t="s">
        <v>278</v>
      </c>
      <c r="J194" s="333">
        <v>1864400</v>
      </c>
      <c r="K194" s="332" t="s">
        <v>395</v>
      </c>
      <c r="L194" s="333">
        <v>272655.06</v>
      </c>
      <c r="M194" s="332" t="s">
        <v>289</v>
      </c>
      <c r="N194" s="334">
        <v>1886773</v>
      </c>
      <c r="V194" s="324"/>
      <c r="W194" s="328"/>
      <c r="X194" s="328" t="s">
        <v>400</v>
      </c>
      <c r="AB194" s="328"/>
      <c r="AD194" s="328"/>
      <c r="AF194" s="328"/>
    </row>
    <row r="195" spans="1:33" s="277" customFormat="1" ht="12" x14ac:dyDescent="0.2">
      <c r="A195" s="344"/>
      <c r="B195" s="345"/>
      <c r="C195" s="289" t="s">
        <v>396</v>
      </c>
      <c r="D195" s="364"/>
      <c r="E195" s="364"/>
      <c r="F195" s="349"/>
      <c r="G195" s="349"/>
      <c r="H195" s="349"/>
      <c r="I195" s="349"/>
      <c r="J195" s="365"/>
      <c r="K195" s="349"/>
      <c r="L195" s="365"/>
      <c r="M195" s="366"/>
      <c r="N195" s="367"/>
      <c r="V195" s="324"/>
      <c r="W195" s="328"/>
      <c r="X195" s="328"/>
      <c r="AB195" s="328"/>
      <c r="AD195" s="328"/>
      <c r="AF195" s="328"/>
    </row>
    <row r="196" spans="1:33" s="277" customFormat="1" ht="22.5" x14ac:dyDescent="0.2">
      <c r="A196" s="368"/>
      <c r="B196" s="336" t="s">
        <v>397</v>
      </c>
      <c r="C196" s="284" t="s">
        <v>398</v>
      </c>
      <c r="D196" s="284"/>
      <c r="E196" s="284"/>
      <c r="F196" s="284"/>
      <c r="G196" s="284"/>
      <c r="H196" s="284"/>
      <c r="I196" s="284"/>
      <c r="J196" s="284"/>
      <c r="K196" s="284"/>
      <c r="L196" s="284"/>
      <c r="M196" s="284"/>
      <c r="N196" s="348"/>
      <c r="V196" s="324"/>
      <c r="W196" s="328"/>
      <c r="X196" s="328"/>
      <c r="AB196" s="328"/>
      <c r="AD196" s="328"/>
      <c r="AF196" s="328"/>
      <c r="AG196" s="282" t="s">
        <v>398</v>
      </c>
    </row>
    <row r="197" spans="1:33" s="277" customFormat="1" ht="12" x14ac:dyDescent="0.2">
      <c r="A197" s="325" t="s">
        <v>401</v>
      </c>
      <c r="B197" s="326"/>
      <c r="C197" s="326"/>
      <c r="D197" s="326"/>
      <c r="E197" s="326"/>
      <c r="F197" s="326"/>
      <c r="G197" s="326"/>
      <c r="H197" s="326"/>
      <c r="I197" s="326"/>
      <c r="J197" s="326"/>
      <c r="K197" s="326"/>
      <c r="L197" s="326"/>
      <c r="M197" s="326"/>
      <c r="N197" s="327"/>
      <c r="V197" s="324"/>
      <c r="W197" s="328" t="s">
        <v>401</v>
      </c>
      <c r="X197" s="328"/>
      <c r="AB197" s="328"/>
      <c r="AD197" s="328"/>
      <c r="AF197" s="328"/>
    </row>
    <row r="198" spans="1:33" s="277" customFormat="1" ht="90" x14ac:dyDescent="0.2">
      <c r="A198" s="329" t="s">
        <v>402</v>
      </c>
      <c r="B198" s="330" t="s">
        <v>403</v>
      </c>
      <c r="C198" s="331" t="s">
        <v>404</v>
      </c>
      <c r="D198" s="331"/>
      <c r="E198" s="331"/>
      <c r="F198" s="332" t="s">
        <v>281</v>
      </c>
      <c r="G198" s="332"/>
      <c r="H198" s="332"/>
      <c r="I198" s="332" t="s">
        <v>319</v>
      </c>
      <c r="J198" s="333">
        <v>70000</v>
      </c>
      <c r="K198" s="332" t="s">
        <v>395</v>
      </c>
      <c r="L198" s="333">
        <v>102369.94</v>
      </c>
      <c r="M198" s="332" t="s">
        <v>289</v>
      </c>
      <c r="N198" s="334">
        <v>708400</v>
      </c>
      <c r="V198" s="324"/>
      <c r="W198" s="328"/>
      <c r="X198" s="328" t="s">
        <v>404</v>
      </c>
      <c r="AB198" s="328"/>
      <c r="AD198" s="328"/>
      <c r="AF198" s="328"/>
    </row>
    <row r="199" spans="1:33" s="277" customFormat="1" ht="12" x14ac:dyDescent="0.2">
      <c r="A199" s="344"/>
      <c r="B199" s="345"/>
      <c r="C199" s="289" t="s">
        <v>396</v>
      </c>
      <c r="D199" s="364"/>
      <c r="E199" s="364"/>
      <c r="F199" s="349"/>
      <c r="G199" s="349"/>
      <c r="H199" s="349"/>
      <c r="I199" s="349"/>
      <c r="J199" s="365"/>
      <c r="K199" s="349"/>
      <c r="L199" s="365"/>
      <c r="M199" s="366"/>
      <c r="N199" s="367"/>
      <c r="V199" s="324"/>
      <c r="W199" s="328"/>
      <c r="X199" s="328"/>
      <c r="AB199" s="328"/>
      <c r="AD199" s="328"/>
      <c r="AF199" s="328"/>
    </row>
    <row r="200" spans="1:33" s="277" customFormat="1" ht="22.5" x14ac:dyDescent="0.2">
      <c r="A200" s="368"/>
      <c r="B200" s="336" t="s">
        <v>397</v>
      </c>
      <c r="C200" s="284" t="s">
        <v>398</v>
      </c>
      <c r="D200" s="284"/>
      <c r="E200" s="284"/>
      <c r="F200" s="284"/>
      <c r="G200" s="284"/>
      <c r="H200" s="284"/>
      <c r="I200" s="284"/>
      <c r="J200" s="284"/>
      <c r="K200" s="284"/>
      <c r="L200" s="284"/>
      <c r="M200" s="284"/>
      <c r="N200" s="348"/>
      <c r="V200" s="324"/>
      <c r="W200" s="328"/>
      <c r="X200" s="328"/>
      <c r="AB200" s="328"/>
      <c r="AD200" s="328"/>
      <c r="AF200" s="328"/>
      <c r="AG200" s="282" t="s">
        <v>398</v>
      </c>
    </row>
    <row r="201" spans="1:33" s="277" customFormat="1" ht="12" x14ac:dyDescent="0.2">
      <c r="A201" s="325" t="s">
        <v>405</v>
      </c>
      <c r="B201" s="326"/>
      <c r="C201" s="326"/>
      <c r="D201" s="326"/>
      <c r="E201" s="326"/>
      <c r="F201" s="326"/>
      <c r="G201" s="326"/>
      <c r="H201" s="326"/>
      <c r="I201" s="326"/>
      <c r="J201" s="326"/>
      <c r="K201" s="326"/>
      <c r="L201" s="326"/>
      <c r="M201" s="326"/>
      <c r="N201" s="327"/>
      <c r="V201" s="324"/>
      <c r="W201" s="328" t="s">
        <v>405</v>
      </c>
      <c r="X201" s="328"/>
      <c r="AB201" s="328"/>
      <c r="AD201" s="328"/>
      <c r="AF201" s="328"/>
    </row>
    <row r="202" spans="1:33" s="277" customFormat="1" ht="22.5" x14ac:dyDescent="0.2">
      <c r="A202" s="329" t="s">
        <v>406</v>
      </c>
      <c r="B202" s="330" t="s">
        <v>407</v>
      </c>
      <c r="C202" s="331" t="s">
        <v>408</v>
      </c>
      <c r="D202" s="331"/>
      <c r="E202" s="331"/>
      <c r="F202" s="332" t="s">
        <v>281</v>
      </c>
      <c r="G202" s="332"/>
      <c r="H202" s="332"/>
      <c r="I202" s="332" t="s">
        <v>283</v>
      </c>
      <c r="J202" s="333">
        <v>1300</v>
      </c>
      <c r="K202" s="332" t="s">
        <v>395</v>
      </c>
      <c r="L202" s="333">
        <v>380.2</v>
      </c>
      <c r="M202" s="332" t="s">
        <v>289</v>
      </c>
      <c r="N202" s="334">
        <v>2631</v>
      </c>
      <c r="V202" s="324"/>
      <c r="W202" s="328"/>
      <c r="X202" s="328" t="s">
        <v>408</v>
      </c>
      <c r="AB202" s="328"/>
      <c r="AD202" s="328"/>
      <c r="AF202" s="328"/>
    </row>
    <row r="203" spans="1:33" s="277" customFormat="1" ht="12" x14ac:dyDescent="0.2">
      <c r="A203" s="344"/>
      <c r="B203" s="345"/>
      <c r="C203" s="289" t="s">
        <v>396</v>
      </c>
      <c r="D203" s="364"/>
      <c r="E203" s="364"/>
      <c r="F203" s="349"/>
      <c r="G203" s="349"/>
      <c r="H203" s="349"/>
      <c r="I203" s="349"/>
      <c r="J203" s="365"/>
      <c r="K203" s="349"/>
      <c r="L203" s="365"/>
      <c r="M203" s="366"/>
      <c r="N203" s="367"/>
      <c r="V203" s="324"/>
      <c r="W203" s="328"/>
      <c r="X203" s="328"/>
      <c r="AB203" s="328"/>
      <c r="AD203" s="328"/>
      <c r="AF203" s="328"/>
    </row>
    <row r="204" spans="1:33" s="277" customFormat="1" ht="22.5" x14ac:dyDescent="0.2">
      <c r="A204" s="368"/>
      <c r="B204" s="336" t="s">
        <v>397</v>
      </c>
      <c r="C204" s="284" t="s">
        <v>398</v>
      </c>
      <c r="D204" s="284"/>
      <c r="E204" s="284"/>
      <c r="F204" s="284"/>
      <c r="G204" s="284"/>
      <c r="H204" s="284"/>
      <c r="I204" s="284"/>
      <c r="J204" s="284"/>
      <c r="K204" s="284"/>
      <c r="L204" s="284"/>
      <c r="M204" s="284"/>
      <c r="N204" s="348"/>
      <c r="V204" s="324"/>
      <c r="W204" s="328"/>
      <c r="X204" s="328"/>
      <c r="AB204" s="328"/>
      <c r="AD204" s="328"/>
      <c r="AF204" s="328"/>
      <c r="AG204" s="282" t="s">
        <v>398</v>
      </c>
    </row>
    <row r="205" spans="1:33" s="277" customFormat="1" ht="22.5" x14ac:dyDescent="0.2">
      <c r="A205" s="329" t="s">
        <v>409</v>
      </c>
      <c r="B205" s="330" t="s">
        <v>403</v>
      </c>
      <c r="C205" s="331" t="s">
        <v>410</v>
      </c>
      <c r="D205" s="331"/>
      <c r="E205" s="331"/>
      <c r="F205" s="332" t="s">
        <v>281</v>
      </c>
      <c r="G205" s="332"/>
      <c r="H205" s="332"/>
      <c r="I205" s="332" t="s">
        <v>283</v>
      </c>
      <c r="J205" s="333">
        <v>68900</v>
      </c>
      <c r="K205" s="332" t="s">
        <v>395</v>
      </c>
      <c r="L205" s="333">
        <v>20152.310000000001</v>
      </c>
      <c r="M205" s="332" t="s">
        <v>289</v>
      </c>
      <c r="N205" s="334">
        <v>139454</v>
      </c>
      <c r="V205" s="324"/>
      <c r="W205" s="328"/>
      <c r="X205" s="328" t="s">
        <v>410</v>
      </c>
      <c r="AB205" s="328"/>
      <c r="AD205" s="328"/>
      <c r="AF205" s="328"/>
    </row>
    <row r="206" spans="1:33" s="277" customFormat="1" ht="12" x14ac:dyDescent="0.2">
      <c r="A206" s="344"/>
      <c r="B206" s="345"/>
      <c r="C206" s="289" t="s">
        <v>396</v>
      </c>
      <c r="D206" s="364"/>
      <c r="E206" s="364"/>
      <c r="F206" s="349"/>
      <c r="G206" s="349"/>
      <c r="H206" s="349"/>
      <c r="I206" s="349"/>
      <c r="J206" s="365"/>
      <c r="K206" s="349"/>
      <c r="L206" s="365"/>
      <c r="M206" s="366"/>
      <c r="N206" s="367"/>
      <c r="V206" s="324"/>
      <c r="W206" s="328"/>
      <c r="X206" s="328"/>
      <c r="AB206" s="328"/>
      <c r="AD206" s="328"/>
      <c r="AF206" s="328"/>
    </row>
    <row r="207" spans="1:33" s="277" customFormat="1" ht="22.5" x14ac:dyDescent="0.2">
      <c r="A207" s="368"/>
      <c r="B207" s="336" t="s">
        <v>397</v>
      </c>
      <c r="C207" s="284" t="s">
        <v>398</v>
      </c>
      <c r="D207" s="284"/>
      <c r="E207" s="284"/>
      <c r="F207" s="284"/>
      <c r="G207" s="284"/>
      <c r="H207" s="284"/>
      <c r="I207" s="284"/>
      <c r="J207" s="284"/>
      <c r="K207" s="284"/>
      <c r="L207" s="284"/>
      <c r="M207" s="284"/>
      <c r="N207" s="348"/>
      <c r="V207" s="324"/>
      <c r="W207" s="328"/>
      <c r="X207" s="328"/>
      <c r="AB207" s="328"/>
      <c r="AD207" s="328"/>
      <c r="AF207" s="328"/>
      <c r="AG207" s="282" t="s">
        <v>398</v>
      </c>
    </row>
    <row r="208" spans="1:33" s="277" customFormat="1" ht="12" x14ac:dyDescent="0.2">
      <c r="A208" s="325" t="s">
        <v>411</v>
      </c>
      <c r="B208" s="326"/>
      <c r="C208" s="326"/>
      <c r="D208" s="326"/>
      <c r="E208" s="326"/>
      <c r="F208" s="326"/>
      <c r="G208" s="326"/>
      <c r="H208" s="326"/>
      <c r="I208" s="326"/>
      <c r="J208" s="326"/>
      <c r="K208" s="326"/>
      <c r="L208" s="326"/>
      <c r="M208" s="326"/>
      <c r="N208" s="327"/>
      <c r="V208" s="324"/>
      <c r="W208" s="328" t="s">
        <v>411</v>
      </c>
      <c r="X208" s="328"/>
      <c r="AB208" s="328"/>
      <c r="AD208" s="328"/>
      <c r="AF208" s="328"/>
    </row>
    <row r="209" spans="1:33" s="277" customFormat="1" ht="56.25" x14ac:dyDescent="0.2">
      <c r="A209" s="329" t="s">
        <v>412</v>
      </c>
      <c r="B209" s="330" t="s">
        <v>413</v>
      </c>
      <c r="C209" s="407" t="s">
        <v>414</v>
      </c>
      <c r="D209" s="331"/>
      <c r="E209" s="331"/>
      <c r="F209" s="411" t="s">
        <v>394</v>
      </c>
      <c r="G209" s="332"/>
      <c r="H209" s="332"/>
      <c r="I209" s="332" t="s">
        <v>278</v>
      </c>
      <c r="J209" s="333">
        <v>234000</v>
      </c>
      <c r="K209" s="332" t="s">
        <v>395</v>
      </c>
      <c r="L209" s="333">
        <v>34220.81</v>
      </c>
      <c r="M209" s="332" t="s">
        <v>289</v>
      </c>
      <c r="N209" s="334">
        <v>236808</v>
      </c>
      <c r="V209" s="324"/>
      <c r="W209" s="328"/>
      <c r="X209" s="328" t="s">
        <v>414</v>
      </c>
      <c r="AB209" s="328"/>
      <c r="AD209" s="328"/>
      <c r="AF209" s="328"/>
    </row>
    <row r="210" spans="1:33" s="277" customFormat="1" ht="12" x14ac:dyDescent="0.2">
      <c r="A210" s="344"/>
      <c r="B210" s="345"/>
      <c r="C210" s="289" t="s">
        <v>396</v>
      </c>
      <c r="D210" s="364"/>
      <c r="E210" s="364"/>
      <c r="F210" s="349"/>
      <c r="G210" s="349"/>
      <c r="H210" s="349"/>
      <c r="I210" s="349"/>
      <c r="J210" s="365"/>
      <c r="K210" s="349"/>
      <c r="L210" s="365"/>
      <c r="M210" s="366"/>
      <c r="N210" s="367"/>
      <c r="V210" s="324"/>
      <c r="W210" s="328"/>
      <c r="X210" s="328"/>
      <c r="AB210" s="328"/>
      <c r="AD210" s="328"/>
      <c r="AF210" s="328"/>
    </row>
    <row r="211" spans="1:33" s="277" customFormat="1" ht="22.5" x14ac:dyDescent="0.2">
      <c r="A211" s="368"/>
      <c r="B211" s="336" t="s">
        <v>397</v>
      </c>
      <c r="C211" s="284" t="s">
        <v>398</v>
      </c>
      <c r="D211" s="284"/>
      <c r="E211" s="284"/>
      <c r="F211" s="284"/>
      <c r="G211" s="284"/>
      <c r="H211" s="284"/>
      <c r="I211" s="284"/>
      <c r="J211" s="284"/>
      <c r="K211" s="284"/>
      <c r="L211" s="284"/>
      <c r="M211" s="284"/>
      <c r="N211" s="348"/>
      <c r="V211" s="324"/>
      <c r="W211" s="328"/>
      <c r="X211" s="328"/>
      <c r="AB211" s="328"/>
      <c r="AD211" s="328"/>
      <c r="AF211" s="328"/>
      <c r="AG211" s="282" t="s">
        <v>398</v>
      </c>
    </row>
    <row r="212" spans="1:33" s="277" customFormat="1" ht="45" x14ac:dyDescent="0.2">
      <c r="A212" s="329" t="s">
        <v>415</v>
      </c>
      <c r="B212" s="330" t="s">
        <v>413</v>
      </c>
      <c r="C212" s="407" t="s">
        <v>416</v>
      </c>
      <c r="D212" s="331"/>
      <c r="E212" s="331"/>
      <c r="F212" s="332" t="s">
        <v>394</v>
      </c>
      <c r="G212" s="332"/>
      <c r="H212" s="332"/>
      <c r="I212" s="332" t="s">
        <v>278</v>
      </c>
      <c r="J212" s="333">
        <v>195000</v>
      </c>
      <c r="K212" s="332" t="s">
        <v>395</v>
      </c>
      <c r="L212" s="333">
        <v>28517.34</v>
      </c>
      <c r="M212" s="332" t="s">
        <v>289</v>
      </c>
      <c r="N212" s="334">
        <v>197340</v>
      </c>
      <c r="V212" s="324"/>
      <c r="W212" s="328"/>
      <c r="X212" s="328" t="s">
        <v>416</v>
      </c>
      <c r="AB212" s="328"/>
      <c r="AD212" s="328"/>
      <c r="AF212" s="328"/>
    </row>
    <row r="213" spans="1:33" s="277" customFormat="1" ht="12" x14ac:dyDescent="0.2">
      <c r="A213" s="344"/>
      <c r="B213" s="345"/>
      <c r="C213" s="289" t="s">
        <v>396</v>
      </c>
      <c r="D213" s="364"/>
      <c r="E213" s="364"/>
      <c r="F213" s="349"/>
      <c r="G213" s="349"/>
      <c r="H213" s="349"/>
      <c r="I213" s="349"/>
      <c r="J213" s="365"/>
      <c r="K213" s="349"/>
      <c r="L213" s="365"/>
      <c r="M213" s="366"/>
      <c r="N213" s="367"/>
      <c r="V213" s="324"/>
      <c r="W213" s="328"/>
      <c r="X213" s="328"/>
      <c r="AB213" s="328"/>
      <c r="AD213" s="328"/>
      <c r="AF213" s="328"/>
    </row>
    <row r="214" spans="1:33" s="277" customFormat="1" ht="22.5" x14ac:dyDescent="0.2">
      <c r="A214" s="368"/>
      <c r="B214" s="336" t="s">
        <v>397</v>
      </c>
      <c r="C214" s="284" t="s">
        <v>398</v>
      </c>
      <c r="D214" s="284"/>
      <c r="E214" s="284"/>
      <c r="F214" s="284"/>
      <c r="G214" s="284"/>
      <c r="H214" s="284"/>
      <c r="I214" s="284"/>
      <c r="J214" s="284"/>
      <c r="K214" s="284"/>
      <c r="L214" s="284"/>
      <c r="M214" s="284"/>
      <c r="N214" s="348"/>
      <c r="V214" s="324"/>
      <c r="W214" s="328"/>
      <c r="X214" s="328"/>
      <c r="AB214" s="328"/>
      <c r="AD214" s="328"/>
      <c r="AF214" s="328"/>
      <c r="AG214" s="282" t="s">
        <v>398</v>
      </c>
    </row>
    <row r="215" spans="1:33" s="277" customFormat="1" ht="22.5" x14ac:dyDescent="0.2">
      <c r="A215" s="329" t="s">
        <v>417</v>
      </c>
      <c r="B215" s="330" t="s">
        <v>413</v>
      </c>
      <c r="C215" s="407" t="s">
        <v>418</v>
      </c>
      <c r="D215" s="331"/>
      <c r="E215" s="331"/>
      <c r="F215" s="332" t="s">
        <v>281</v>
      </c>
      <c r="G215" s="332"/>
      <c r="H215" s="332"/>
      <c r="I215" s="332" t="s">
        <v>278</v>
      </c>
      <c r="J215" s="333">
        <v>26000</v>
      </c>
      <c r="K215" s="332" t="s">
        <v>395</v>
      </c>
      <c r="L215" s="333">
        <v>3802.31</v>
      </c>
      <c r="M215" s="332" t="s">
        <v>289</v>
      </c>
      <c r="N215" s="334">
        <v>26312</v>
      </c>
      <c r="V215" s="324"/>
      <c r="W215" s="328"/>
      <c r="X215" s="328" t="s">
        <v>418</v>
      </c>
      <c r="AB215" s="328"/>
      <c r="AD215" s="328"/>
      <c r="AF215" s="328"/>
    </row>
    <row r="216" spans="1:33" s="277" customFormat="1" ht="12" x14ac:dyDescent="0.2">
      <c r="A216" s="344"/>
      <c r="B216" s="345"/>
      <c r="C216" s="289" t="s">
        <v>396</v>
      </c>
      <c r="D216" s="364"/>
      <c r="E216" s="364"/>
      <c r="F216" s="349"/>
      <c r="G216" s="349"/>
      <c r="H216" s="349"/>
      <c r="I216" s="349"/>
      <c r="J216" s="365"/>
      <c r="K216" s="349"/>
      <c r="L216" s="365"/>
      <c r="M216" s="366"/>
      <c r="N216" s="367"/>
      <c r="V216" s="324"/>
      <c r="W216" s="328"/>
      <c r="X216" s="328"/>
      <c r="AB216" s="328"/>
      <c r="AD216" s="328"/>
      <c r="AF216" s="328"/>
    </row>
    <row r="217" spans="1:33" s="277" customFormat="1" ht="22.5" x14ac:dyDescent="0.2">
      <c r="A217" s="368"/>
      <c r="B217" s="336" t="s">
        <v>397</v>
      </c>
      <c r="C217" s="284" t="s">
        <v>398</v>
      </c>
      <c r="D217" s="284"/>
      <c r="E217" s="284"/>
      <c r="F217" s="284"/>
      <c r="G217" s="284"/>
      <c r="H217" s="284"/>
      <c r="I217" s="284"/>
      <c r="J217" s="284"/>
      <c r="K217" s="284"/>
      <c r="L217" s="284"/>
      <c r="M217" s="284"/>
      <c r="N217" s="348"/>
      <c r="V217" s="324"/>
      <c r="W217" s="328"/>
      <c r="X217" s="328"/>
      <c r="AB217" s="328"/>
      <c r="AD217" s="328"/>
      <c r="AF217" s="328"/>
      <c r="AG217" s="282" t="s">
        <v>398</v>
      </c>
    </row>
    <row r="218" spans="1:33" s="277" customFormat="1" ht="12" x14ac:dyDescent="0.2">
      <c r="A218" s="325" t="s">
        <v>175</v>
      </c>
      <c r="B218" s="326"/>
      <c r="C218" s="326"/>
      <c r="D218" s="326"/>
      <c r="E218" s="326"/>
      <c r="F218" s="326"/>
      <c r="G218" s="326"/>
      <c r="H218" s="326"/>
      <c r="I218" s="326"/>
      <c r="J218" s="326"/>
      <c r="K218" s="326"/>
      <c r="L218" s="326"/>
      <c r="M218" s="326"/>
      <c r="N218" s="327"/>
      <c r="V218" s="324"/>
      <c r="W218" s="328" t="s">
        <v>175</v>
      </c>
      <c r="X218" s="328"/>
      <c r="AB218" s="328"/>
      <c r="AD218" s="328"/>
      <c r="AF218" s="328"/>
    </row>
    <row r="219" spans="1:33" s="277" customFormat="1" ht="56.25" x14ac:dyDescent="0.2">
      <c r="A219" s="329" t="s">
        <v>419</v>
      </c>
      <c r="B219" s="330" t="s">
        <v>413</v>
      </c>
      <c r="C219" s="407" t="s">
        <v>420</v>
      </c>
      <c r="D219" s="331"/>
      <c r="E219" s="331"/>
      <c r="F219" s="332" t="s">
        <v>281</v>
      </c>
      <c r="G219" s="332"/>
      <c r="H219" s="332"/>
      <c r="I219" s="332" t="s">
        <v>278</v>
      </c>
      <c r="J219" s="333">
        <v>250000</v>
      </c>
      <c r="K219" s="332" t="s">
        <v>395</v>
      </c>
      <c r="L219" s="333">
        <v>36560.69</v>
      </c>
      <c r="M219" s="332" t="s">
        <v>289</v>
      </c>
      <c r="N219" s="334">
        <v>253000</v>
      </c>
      <c r="V219" s="324"/>
      <c r="W219" s="328"/>
      <c r="X219" s="328" t="s">
        <v>420</v>
      </c>
      <c r="AB219" s="328"/>
      <c r="AD219" s="328"/>
      <c r="AF219" s="328"/>
    </row>
    <row r="220" spans="1:33" s="277" customFormat="1" ht="12" x14ac:dyDescent="0.2">
      <c r="A220" s="344"/>
      <c r="B220" s="345"/>
      <c r="C220" s="289" t="s">
        <v>396</v>
      </c>
      <c r="D220" s="364"/>
      <c r="E220" s="364"/>
      <c r="F220" s="349"/>
      <c r="G220" s="349"/>
      <c r="H220" s="349"/>
      <c r="I220" s="349"/>
      <c r="J220" s="365"/>
      <c r="K220" s="349"/>
      <c r="L220" s="365"/>
      <c r="M220" s="366"/>
      <c r="N220" s="367"/>
      <c r="V220" s="324"/>
      <c r="W220" s="328"/>
      <c r="X220" s="328"/>
      <c r="AB220" s="328"/>
      <c r="AD220" s="328"/>
      <c r="AF220" s="328"/>
    </row>
    <row r="221" spans="1:33" s="277" customFormat="1" ht="22.5" x14ac:dyDescent="0.2">
      <c r="A221" s="368"/>
      <c r="B221" s="336" t="s">
        <v>397</v>
      </c>
      <c r="C221" s="284" t="s">
        <v>398</v>
      </c>
      <c r="D221" s="284"/>
      <c r="E221" s="284"/>
      <c r="F221" s="284"/>
      <c r="G221" s="284"/>
      <c r="H221" s="284"/>
      <c r="I221" s="284"/>
      <c r="J221" s="284"/>
      <c r="K221" s="284"/>
      <c r="L221" s="284"/>
      <c r="M221" s="284"/>
      <c r="N221" s="348"/>
      <c r="V221" s="324"/>
      <c r="W221" s="328"/>
      <c r="X221" s="328"/>
      <c r="AB221" s="328"/>
      <c r="AD221" s="328"/>
      <c r="AF221" s="328"/>
      <c r="AG221" s="282" t="s">
        <v>398</v>
      </c>
    </row>
    <row r="222" spans="1:33" s="277" customFormat="1" ht="56.25" x14ac:dyDescent="0.2">
      <c r="A222" s="329" t="s">
        <v>421</v>
      </c>
      <c r="B222" s="330" t="s">
        <v>413</v>
      </c>
      <c r="C222" s="407" t="s">
        <v>422</v>
      </c>
      <c r="D222" s="331"/>
      <c r="E222" s="331"/>
      <c r="F222" s="332" t="s">
        <v>281</v>
      </c>
      <c r="G222" s="332"/>
      <c r="H222" s="332"/>
      <c r="I222" s="332" t="s">
        <v>287</v>
      </c>
      <c r="J222" s="333">
        <v>40000</v>
      </c>
      <c r="K222" s="332" t="s">
        <v>395</v>
      </c>
      <c r="L222" s="333">
        <v>23398.84</v>
      </c>
      <c r="M222" s="332" t="s">
        <v>289</v>
      </c>
      <c r="N222" s="334">
        <v>161920</v>
      </c>
      <c r="V222" s="324"/>
      <c r="W222" s="328"/>
      <c r="X222" s="328" t="s">
        <v>422</v>
      </c>
      <c r="AB222" s="328"/>
      <c r="AD222" s="328"/>
      <c r="AF222" s="328"/>
    </row>
    <row r="223" spans="1:33" s="277" customFormat="1" ht="12" x14ac:dyDescent="0.2">
      <c r="A223" s="344"/>
      <c r="B223" s="345"/>
      <c r="C223" s="289" t="s">
        <v>396</v>
      </c>
      <c r="D223" s="364"/>
      <c r="E223" s="364"/>
      <c r="F223" s="349"/>
      <c r="G223" s="349"/>
      <c r="H223" s="349"/>
      <c r="I223" s="349"/>
      <c r="J223" s="365"/>
      <c r="K223" s="349"/>
      <c r="L223" s="365"/>
      <c r="M223" s="366"/>
      <c r="N223" s="367"/>
      <c r="V223" s="324"/>
      <c r="W223" s="328"/>
      <c r="X223" s="328"/>
      <c r="AB223" s="328"/>
      <c r="AD223" s="328"/>
      <c r="AF223" s="328"/>
    </row>
    <row r="224" spans="1:33" s="277" customFormat="1" ht="22.5" x14ac:dyDescent="0.2">
      <c r="A224" s="368"/>
      <c r="B224" s="336" t="s">
        <v>397</v>
      </c>
      <c r="C224" s="284" t="s">
        <v>398</v>
      </c>
      <c r="D224" s="284"/>
      <c r="E224" s="284"/>
      <c r="F224" s="284"/>
      <c r="G224" s="284"/>
      <c r="H224" s="284"/>
      <c r="I224" s="284"/>
      <c r="J224" s="284"/>
      <c r="K224" s="284"/>
      <c r="L224" s="284"/>
      <c r="M224" s="284"/>
      <c r="N224" s="348"/>
      <c r="V224" s="324"/>
      <c r="W224" s="328"/>
      <c r="X224" s="328"/>
      <c r="AB224" s="328"/>
      <c r="AD224" s="328"/>
      <c r="AF224" s="328"/>
      <c r="AG224" s="282" t="s">
        <v>398</v>
      </c>
    </row>
    <row r="225" spans="1:33" s="277" customFormat="1" ht="33.75" x14ac:dyDescent="0.2">
      <c r="A225" s="329" t="s">
        <v>423</v>
      </c>
      <c r="B225" s="330" t="s">
        <v>413</v>
      </c>
      <c r="C225" s="407" t="s">
        <v>424</v>
      </c>
      <c r="D225" s="331"/>
      <c r="E225" s="331"/>
      <c r="F225" s="332" t="s">
        <v>281</v>
      </c>
      <c r="G225" s="332"/>
      <c r="H225" s="332"/>
      <c r="I225" s="332" t="s">
        <v>278</v>
      </c>
      <c r="J225" s="333">
        <v>30000</v>
      </c>
      <c r="K225" s="332" t="s">
        <v>395</v>
      </c>
      <c r="L225" s="333">
        <v>4387.28</v>
      </c>
      <c r="M225" s="332" t="s">
        <v>289</v>
      </c>
      <c r="N225" s="334">
        <v>30360</v>
      </c>
      <c r="V225" s="324"/>
      <c r="W225" s="328"/>
      <c r="X225" s="328" t="s">
        <v>424</v>
      </c>
      <c r="AB225" s="328"/>
      <c r="AD225" s="328"/>
      <c r="AF225" s="328"/>
    </row>
    <row r="226" spans="1:33" s="277" customFormat="1" ht="12" x14ac:dyDescent="0.2">
      <c r="A226" s="344"/>
      <c r="B226" s="345"/>
      <c r="C226" s="289" t="s">
        <v>396</v>
      </c>
      <c r="D226" s="364"/>
      <c r="E226" s="364"/>
      <c r="F226" s="349"/>
      <c r="G226" s="349"/>
      <c r="H226" s="349"/>
      <c r="I226" s="349"/>
      <c r="J226" s="365"/>
      <c r="K226" s="349"/>
      <c r="L226" s="365"/>
      <c r="M226" s="366"/>
      <c r="N226" s="367"/>
      <c r="V226" s="324"/>
      <c r="W226" s="328"/>
      <c r="X226" s="328"/>
      <c r="AB226" s="328"/>
      <c r="AD226" s="328"/>
      <c r="AF226" s="328"/>
    </row>
    <row r="227" spans="1:33" s="277" customFormat="1" ht="22.5" x14ac:dyDescent="0.2">
      <c r="A227" s="368"/>
      <c r="B227" s="336" t="s">
        <v>397</v>
      </c>
      <c r="C227" s="284" t="s">
        <v>398</v>
      </c>
      <c r="D227" s="284"/>
      <c r="E227" s="284"/>
      <c r="F227" s="284"/>
      <c r="G227" s="284"/>
      <c r="H227" s="284"/>
      <c r="I227" s="284"/>
      <c r="J227" s="284"/>
      <c r="K227" s="284"/>
      <c r="L227" s="284"/>
      <c r="M227" s="284"/>
      <c r="N227" s="348"/>
      <c r="V227" s="324"/>
      <c r="W227" s="328"/>
      <c r="X227" s="328"/>
      <c r="AB227" s="328"/>
      <c r="AD227" s="328"/>
      <c r="AF227" s="328"/>
      <c r="AG227" s="282" t="s">
        <v>398</v>
      </c>
    </row>
    <row r="228" spans="1:33" s="277" customFormat="1" ht="12" x14ac:dyDescent="0.2">
      <c r="A228" s="325" t="s">
        <v>425</v>
      </c>
      <c r="B228" s="326"/>
      <c r="C228" s="326"/>
      <c r="D228" s="326"/>
      <c r="E228" s="326"/>
      <c r="F228" s="326"/>
      <c r="G228" s="326"/>
      <c r="H228" s="326"/>
      <c r="I228" s="326"/>
      <c r="J228" s="326"/>
      <c r="K228" s="326"/>
      <c r="L228" s="326"/>
      <c r="M228" s="326"/>
      <c r="N228" s="327"/>
      <c r="V228" s="324"/>
      <c r="W228" s="328" t="s">
        <v>425</v>
      </c>
      <c r="X228" s="328"/>
      <c r="AB228" s="328"/>
      <c r="AD228" s="328"/>
      <c r="AF228" s="328"/>
    </row>
    <row r="229" spans="1:33" s="277" customFormat="1" ht="22.5" x14ac:dyDescent="0.2">
      <c r="A229" s="329" t="s">
        <v>426</v>
      </c>
      <c r="B229" s="330" t="s">
        <v>427</v>
      </c>
      <c r="C229" s="407" t="s">
        <v>428</v>
      </c>
      <c r="D229" s="331"/>
      <c r="E229" s="331"/>
      <c r="F229" s="332" t="s">
        <v>281</v>
      </c>
      <c r="G229" s="332"/>
      <c r="H229" s="332"/>
      <c r="I229" s="332" t="s">
        <v>278</v>
      </c>
      <c r="J229" s="333">
        <v>25200</v>
      </c>
      <c r="K229" s="332" t="s">
        <v>395</v>
      </c>
      <c r="L229" s="333">
        <v>3685.26</v>
      </c>
      <c r="M229" s="332" t="s">
        <v>289</v>
      </c>
      <c r="N229" s="334">
        <v>25502</v>
      </c>
      <c r="V229" s="324"/>
      <c r="W229" s="328"/>
      <c r="X229" s="328" t="s">
        <v>428</v>
      </c>
      <c r="AB229" s="328"/>
      <c r="AD229" s="328"/>
      <c r="AF229" s="328"/>
    </row>
    <row r="230" spans="1:33" s="277" customFormat="1" ht="12" x14ac:dyDescent="0.2">
      <c r="A230" s="344"/>
      <c r="B230" s="345"/>
      <c r="C230" s="289" t="s">
        <v>396</v>
      </c>
      <c r="D230" s="364"/>
      <c r="E230" s="364"/>
      <c r="F230" s="349"/>
      <c r="G230" s="349"/>
      <c r="H230" s="349"/>
      <c r="I230" s="349"/>
      <c r="J230" s="365"/>
      <c r="K230" s="349"/>
      <c r="L230" s="365"/>
      <c r="M230" s="366"/>
      <c r="N230" s="367"/>
      <c r="V230" s="324"/>
      <c r="W230" s="328"/>
      <c r="X230" s="328"/>
      <c r="AB230" s="328"/>
      <c r="AD230" s="328"/>
      <c r="AF230" s="328"/>
    </row>
    <row r="231" spans="1:33" s="277" customFormat="1" ht="22.5" x14ac:dyDescent="0.2">
      <c r="A231" s="368"/>
      <c r="B231" s="336" t="s">
        <v>397</v>
      </c>
      <c r="C231" s="284" t="s">
        <v>398</v>
      </c>
      <c r="D231" s="284"/>
      <c r="E231" s="284"/>
      <c r="F231" s="284"/>
      <c r="G231" s="284"/>
      <c r="H231" s="284"/>
      <c r="I231" s="284"/>
      <c r="J231" s="284"/>
      <c r="K231" s="284"/>
      <c r="L231" s="284"/>
      <c r="M231" s="284"/>
      <c r="N231" s="348"/>
      <c r="V231" s="324"/>
      <c r="W231" s="328"/>
      <c r="X231" s="328"/>
      <c r="AB231" s="328"/>
      <c r="AD231" s="328"/>
      <c r="AF231" s="328"/>
      <c r="AG231" s="282" t="s">
        <v>398</v>
      </c>
    </row>
    <row r="232" spans="1:33" s="277" customFormat="1" ht="22.5" x14ac:dyDescent="0.2">
      <c r="A232" s="329" t="s">
        <v>429</v>
      </c>
      <c r="B232" s="330" t="s">
        <v>427</v>
      </c>
      <c r="C232" s="407" t="s">
        <v>430</v>
      </c>
      <c r="D232" s="331"/>
      <c r="E232" s="331"/>
      <c r="F232" s="332" t="s">
        <v>281</v>
      </c>
      <c r="G232" s="332"/>
      <c r="H232" s="332"/>
      <c r="I232" s="332" t="s">
        <v>278</v>
      </c>
      <c r="J232" s="333">
        <v>88600</v>
      </c>
      <c r="K232" s="332" t="s">
        <v>395</v>
      </c>
      <c r="L232" s="333">
        <v>12957.08</v>
      </c>
      <c r="M232" s="332" t="s">
        <v>289</v>
      </c>
      <c r="N232" s="334">
        <v>89663</v>
      </c>
      <c r="V232" s="324"/>
      <c r="W232" s="328"/>
      <c r="X232" s="328" t="s">
        <v>430</v>
      </c>
      <c r="AB232" s="328"/>
      <c r="AD232" s="328"/>
      <c r="AF232" s="328"/>
    </row>
    <row r="233" spans="1:33" s="277" customFormat="1" ht="12" x14ac:dyDescent="0.2">
      <c r="A233" s="344"/>
      <c r="B233" s="345"/>
      <c r="C233" s="289" t="s">
        <v>396</v>
      </c>
      <c r="D233" s="364"/>
      <c r="E233" s="364"/>
      <c r="F233" s="349"/>
      <c r="G233" s="349"/>
      <c r="H233" s="349"/>
      <c r="I233" s="349"/>
      <c r="J233" s="365"/>
      <c r="K233" s="349"/>
      <c r="L233" s="365"/>
      <c r="M233" s="366"/>
      <c r="N233" s="367"/>
      <c r="V233" s="324"/>
      <c r="W233" s="328"/>
      <c r="X233" s="328"/>
      <c r="AB233" s="328"/>
      <c r="AD233" s="328"/>
      <c r="AF233" s="328"/>
    </row>
    <row r="234" spans="1:33" s="277" customFormat="1" ht="22.5" x14ac:dyDescent="0.2">
      <c r="A234" s="368"/>
      <c r="B234" s="336" t="s">
        <v>397</v>
      </c>
      <c r="C234" s="284" t="s">
        <v>398</v>
      </c>
      <c r="D234" s="284"/>
      <c r="E234" s="284"/>
      <c r="F234" s="284"/>
      <c r="G234" s="284"/>
      <c r="H234" s="284"/>
      <c r="I234" s="284"/>
      <c r="J234" s="284"/>
      <c r="K234" s="284"/>
      <c r="L234" s="284"/>
      <c r="M234" s="284"/>
      <c r="N234" s="348"/>
      <c r="V234" s="324"/>
      <c r="W234" s="328"/>
      <c r="X234" s="328"/>
      <c r="AB234" s="328"/>
      <c r="AD234" s="328"/>
      <c r="AF234" s="328"/>
      <c r="AG234" s="282" t="s">
        <v>398</v>
      </c>
    </row>
    <row r="235" spans="1:33" s="277" customFormat="1" ht="22.5" x14ac:dyDescent="0.2">
      <c r="A235" s="329" t="s">
        <v>431</v>
      </c>
      <c r="B235" s="330" t="s">
        <v>427</v>
      </c>
      <c r="C235" s="407" t="s">
        <v>432</v>
      </c>
      <c r="D235" s="331"/>
      <c r="E235" s="331"/>
      <c r="F235" s="332" t="s">
        <v>281</v>
      </c>
      <c r="G235" s="332"/>
      <c r="H235" s="332"/>
      <c r="I235" s="332" t="s">
        <v>285</v>
      </c>
      <c r="J235" s="333">
        <v>26300</v>
      </c>
      <c r="K235" s="332" t="s">
        <v>395</v>
      </c>
      <c r="L235" s="333">
        <v>11538.58</v>
      </c>
      <c r="M235" s="332" t="s">
        <v>289</v>
      </c>
      <c r="N235" s="334">
        <v>79847</v>
      </c>
      <c r="V235" s="324"/>
      <c r="W235" s="328"/>
      <c r="X235" s="328" t="s">
        <v>432</v>
      </c>
      <c r="AB235" s="328"/>
      <c r="AD235" s="328"/>
      <c r="AF235" s="328"/>
    </row>
    <row r="236" spans="1:33" s="277" customFormat="1" ht="12" x14ac:dyDescent="0.2">
      <c r="A236" s="344"/>
      <c r="B236" s="345"/>
      <c r="C236" s="289" t="s">
        <v>396</v>
      </c>
      <c r="D236" s="364"/>
      <c r="E236" s="364"/>
      <c r="F236" s="349"/>
      <c r="G236" s="349"/>
      <c r="H236" s="349"/>
      <c r="I236" s="349"/>
      <c r="J236" s="365"/>
      <c r="K236" s="349"/>
      <c r="L236" s="365"/>
      <c r="M236" s="366"/>
      <c r="N236" s="367"/>
      <c r="V236" s="324"/>
      <c r="W236" s="328"/>
      <c r="X236" s="328"/>
      <c r="AB236" s="328"/>
      <c r="AD236" s="328"/>
      <c r="AF236" s="328"/>
    </row>
    <row r="237" spans="1:33" s="277" customFormat="1" ht="22.5" x14ac:dyDescent="0.2">
      <c r="A237" s="368"/>
      <c r="B237" s="336" t="s">
        <v>397</v>
      </c>
      <c r="C237" s="284" t="s">
        <v>398</v>
      </c>
      <c r="D237" s="284"/>
      <c r="E237" s="284"/>
      <c r="F237" s="284"/>
      <c r="G237" s="284"/>
      <c r="H237" s="284"/>
      <c r="I237" s="284"/>
      <c r="J237" s="284"/>
      <c r="K237" s="284"/>
      <c r="L237" s="284"/>
      <c r="M237" s="284"/>
      <c r="N237" s="348"/>
      <c r="V237" s="324"/>
      <c r="W237" s="328"/>
      <c r="X237" s="328"/>
      <c r="AB237" s="328"/>
      <c r="AD237" s="328"/>
      <c r="AF237" s="328"/>
      <c r="AG237" s="282" t="s">
        <v>398</v>
      </c>
    </row>
    <row r="238" spans="1:33" s="277" customFormat="1" ht="90" x14ac:dyDescent="0.2">
      <c r="A238" s="329" t="s">
        <v>433</v>
      </c>
      <c r="B238" s="330" t="s">
        <v>403</v>
      </c>
      <c r="C238" s="407" t="s">
        <v>434</v>
      </c>
      <c r="D238" s="331"/>
      <c r="E238" s="331"/>
      <c r="F238" s="332" t="s">
        <v>281</v>
      </c>
      <c r="G238" s="332"/>
      <c r="H238" s="332"/>
      <c r="I238" s="332" t="s">
        <v>278</v>
      </c>
      <c r="J238" s="333">
        <v>70000</v>
      </c>
      <c r="K238" s="332" t="s">
        <v>395</v>
      </c>
      <c r="L238" s="333">
        <v>10236.99</v>
      </c>
      <c r="M238" s="332" t="s">
        <v>289</v>
      </c>
      <c r="N238" s="334">
        <v>70840</v>
      </c>
      <c r="V238" s="324"/>
      <c r="W238" s="328"/>
      <c r="X238" s="328" t="s">
        <v>434</v>
      </c>
      <c r="AB238" s="328"/>
      <c r="AD238" s="328"/>
      <c r="AF238" s="328"/>
    </row>
    <row r="239" spans="1:33" s="277" customFormat="1" ht="12" x14ac:dyDescent="0.2">
      <c r="A239" s="344"/>
      <c r="B239" s="345"/>
      <c r="C239" s="289" t="s">
        <v>396</v>
      </c>
      <c r="D239" s="364"/>
      <c r="E239" s="364"/>
      <c r="F239" s="349"/>
      <c r="G239" s="349"/>
      <c r="H239" s="349"/>
      <c r="I239" s="349"/>
      <c r="J239" s="365"/>
      <c r="K239" s="349"/>
      <c r="L239" s="365"/>
      <c r="M239" s="366"/>
      <c r="N239" s="367"/>
      <c r="V239" s="324"/>
      <c r="W239" s="328"/>
      <c r="X239" s="328"/>
      <c r="AB239" s="328"/>
      <c r="AD239" s="328"/>
      <c r="AF239" s="328"/>
    </row>
    <row r="240" spans="1:33" s="277" customFormat="1" ht="22.5" x14ac:dyDescent="0.2">
      <c r="A240" s="368"/>
      <c r="B240" s="336" t="s">
        <v>397</v>
      </c>
      <c r="C240" s="284" t="s">
        <v>398</v>
      </c>
      <c r="D240" s="284"/>
      <c r="E240" s="284"/>
      <c r="F240" s="284"/>
      <c r="G240" s="284"/>
      <c r="H240" s="284"/>
      <c r="I240" s="284"/>
      <c r="J240" s="284"/>
      <c r="K240" s="284"/>
      <c r="L240" s="284"/>
      <c r="M240" s="284"/>
      <c r="N240" s="348"/>
      <c r="V240" s="324"/>
      <c r="W240" s="328"/>
      <c r="X240" s="328"/>
      <c r="AB240" s="328"/>
      <c r="AD240" s="328"/>
      <c r="AF240" s="328"/>
      <c r="AG240" s="282" t="s">
        <v>398</v>
      </c>
    </row>
    <row r="241" spans="1:33" s="277" customFormat="1" ht="78.75" x14ac:dyDescent="0.2">
      <c r="A241" s="329" t="s">
        <v>435</v>
      </c>
      <c r="B241" s="330" t="s">
        <v>403</v>
      </c>
      <c r="C241" s="407" t="s">
        <v>436</v>
      </c>
      <c r="D241" s="331"/>
      <c r="E241" s="331"/>
      <c r="F241" s="332" t="s">
        <v>281</v>
      </c>
      <c r="G241" s="332"/>
      <c r="H241" s="332"/>
      <c r="I241" s="332" t="s">
        <v>278</v>
      </c>
      <c r="J241" s="333">
        <v>46000</v>
      </c>
      <c r="K241" s="332" t="s">
        <v>395</v>
      </c>
      <c r="L241" s="333">
        <v>6727.17</v>
      </c>
      <c r="M241" s="332" t="s">
        <v>289</v>
      </c>
      <c r="N241" s="334">
        <v>46552</v>
      </c>
      <c r="V241" s="324"/>
      <c r="W241" s="328"/>
      <c r="X241" s="328" t="s">
        <v>436</v>
      </c>
      <c r="AB241" s="328"/>
      <c r="AD241" s="328"/>
      <c r="AF241" s="328"/>
    </row>
    <row r="242" spans="1:33" s="277" customFormat="1" ht="12" x14ac:dyDescent="0.2">
      <c r="A242" s="344"/>
      <c r="B242" s="345"/>
      <c r="C242" s="289" t="s">
        <v>396</v>
      </c>
      <c r="D242" s="364"/>
      <c r="E242" s="364"/>
      <c r="F242" s="349"/>
      <c r="G242" s="349"/>
      <c r="H242" s="349"/>
      <c r="I242" s="349"/>
      <c r="J242" s="365"/>
      <c r="K242" s="349"/>
      <c r="L242" s="365"/>
      <c r="M242" s="366"/>
      <c r="N242" s="367"/>
      <c r="V242" s="324"/>
      <c r="W242" s="328"/>
      <c r="X242" s="328"/>
      <c r="AB242" s="328"/>
      <c r="AD242" s="328"/>
      <c r="AF242" s="328"/>
    </row>
    <row r="243" spans="1:33" s="277" customFormat="1" ht="22.5" x14ac:dyDescent="0.2">
      <c r="A243" s="368"/>
      <c r="B243" s="336" t="s">
        <v>397</v>
      </c>
      <c r="C243" s="284" t="s">
        <v>398</v>
      </c>
      <c r="D243" s="284"/>
      <c r="E243" s="284"/>
      <c r="F243" s="284"/>
      <c r="G243" s="284"/>
      <c r="H243" s="284"/>
      <c r="I243" s="284"/>
      <c r="J243" s="284"/>
      <c r="K243" s="284"/>
      <c r="L243" s="284"/>
      <c r="M243" s="284"/>
      <c r="N243" s="348"/>
      <c r="V243" s="324"/>
      <c r="W243" s="328"/>
      <c r="X243" s="328"/>
      <c r="AB243" s="328"/>
      <c r="AD243" s="328"/>
      <c r="AF243" s="328"/>
      <c r="AG243" s="282" t="s">
        <v>398</v>
      </c>
    </row>
    <row r="244" spans="1:33" s="277" customFormat="1" ht="12" x14ac:dyDescent="0.2">
      <c r="A244" s="325" t="s">
        <v>437</v>
      </c>
      <c r="B244" s="326"/>
      <c r="C244" s="326"/>
      <c r="D244" s="326"/>
      <c r="E244" s="326"/>
      <c r="F244" s="326"/>
      <c r="G244" s="326"/>
      <c r="H244" s="326"/>
      <c r="I244" s="326"/>
      <c r="J244" s="326"/>
      <c r="K244" s="326"/>
      <c r="L244" s="326"/>
      <c r="M244" s="326"/>
      <c r="N244" s="327"/>
      <c r="V244" s="324"/>
      <c r="W244" s="328" t="s">
        <v>437</v>
      </c>
      <c r="X244" s="328"/>
      <c r="AB244" s="328"/>
      <c r="AD244" s="328"/>
      <c r="AF244" s="328"/>
    </row>
    <row r="245" spans="1:33" s="277" customFormat="1" ht="22.5" x14ac:dyDescent="0.2">
      <c r="A245" s="329" t="s">
        <v>438</v>
      </c>
      <c r="B245" s="330" t="s">
        <v>439</v>
      </c>
      <c r="C245" s="331" t="s">
        <v>440</v>
      </c>
      <c r="D245" s="331"/>
      <c r="E245" s="331"/>
      <c r="F245" s="332" t="s">
        <v>441</v>
      </c>
      <c r="G245" s="332"/>
      <c r="H245" s="332"/>
      <c r="I245" s="332" t="s">
        <v>442</v>
      </c>
      <c r="J245" s="333">
        <v>17243.55</v>
      </c>
      <c r="K245" s="332"/>
      <c r="L245" s="333">
        <v>86131.53</v>
      </c>
      <c r="M245" s="332" t="s">
        <v>289</v>
      </c>
      <c r="N245" s="334">
        <v>596030</v>
      </c>
      <c r="V245" s="324"/>
      <c r="W245" s="328"/>
      <c r="X245" s="328" t="s">
        <v>440</v>
      </c>
      <c r="AB245" s="328"/>
      <c r="AD245" s="328"/>
      <c r="AF245" s="328"/>
    </row>
    <row r="246" spans="1:33" s="277" customFormat="1" ht="12" x14ac:dyDescent="0.2">
      <c r="A246" s="344"/>
      <c r="B246" s="345"/>
      <c r="C246" s="289" t="s">
        <v>396</v>
      </c>
      <c r="D246" s="364"/>
      <c r="E246" s="364"/>
      <c r="F246" s="349"/>
      <c r="G246" s="349"/>
      <c r="H246" s="349"/>
      <c r="I246" s="349"/>
      <c r="J246" s="365"/>
      <c r="K246" s="349"/>
      <c r="L246" s="365"/>
      <c r="M246" s="366"/>
      <c r="N246" s="367"/>
      <c r="V246" s="324"/>
      <c r="W246" s="328"/>
      <c r="X246" s="328"/>
      <c r="AB246" s="328"/>
      <c r="AD246" s="328"/>
      <c r="AF246" s="328"/>
    </row>
    <row r="247" spans="1:33" s="277" customFormat="1" ht="12" x14ac:dyDescent="0.2">
      <c r="A247" s="346"/>
      <c r="B247" s="347"/>
      <c r="C247" s="284" t="s">
        <v>443</v>
      </c>
      <c r="D247" s="284"/>
      <c r="E247" s="284"/>
      <c r="F247" s="284"/>
      <c r="G247" s="284"/>
      <c r="H247" s="284"/>
      <c r="I247" s="284"/>
      <c r="J247" s="284"/>
      <c r="K247" s="284"/>
      <c r="L247" s="284"/>
      <c r="M247" s="284"/>
      <c r="N247" s="348"/>
      <c r="V247" s="324"/>
      <c r="W247" s="328"/>
      <c r="X247" s="328"/>
      <c r="AB247" s="328"/>
      <c r="AC247" s="282" t="s">
        <v>443</v>
      </c>
      <c r="AD247" s="328"/>
      <c r="AF247" s="328"/>
    </row>
    <row r="248" spans="1:33" s="277" customFormat="1" ht="22.5" x14ac:dyDescent="0.2">
      <c r="A248" s="329" t="s">
        <v>444</v>
      </c>
      <c r="B248" s="330" t="s">
        <v>445</v>
      </c>
      <c r="C248" s="331" t="s">
        <v>446</v>
      </c>
      <c r="D248" s="331"/>
      <c r="E248" s="331"/>
      <c r="F248" s="332" t="s">
        <v>441</v>
      </c>
      <c r="G248" s="332"/>
      <c r="H248" s="332"/>
      <c r="I248" s="332" t="s">
        <v>447</v>
      </c>
      <c r="J248" s="333">
        <v>16203.81</v>
      </c>
      <c r="K248" s="332"/>
      <c r="L248" s="333">
        <v>14907.51</v>
      </c>
      <c r="M248" s="332" t="s">
        <v>289</v>
      </c>
      <c r="N248" s="334">
        <v>103160</v>
      </c>
      <c r="V248" s="324"/>
      <c r="W248" s="328"/>
      <c r="X248" s="328" t="s">
        <v>446</v>
      </c>
      <c r="AB248" s="328"/>
      <c r="AD248" s="328"/>
      <c r="AF248" s="328"/>
    </row>
    <row r="249" spans="1:33" s="277" customFormat="1" ht="12" x14ac:dyDescent="0.2">
      <c r="A249" s="344"/>
      <c r="B249" s="345"/>
      <c r="C249" s="289" t="s">
        <v>396</v>
      </c>
      <c r="D249" s="364"/>
      <c r="E249" s="364"/>
      <c r="F249" s="349"/>
      <c r="G249" s="349"/>
      <c r="H249" s="349"/>
      <c r="I249" s="349"/>
      <c r="J249" s="365"/>
      <c r="K249" s="349"/>
      <c r="L249" s="365"/>
      <c r="M249" s="366"/>
      <c r="N249" s="367"/>
      <c r="V249" s="324"/>
      <c r="W249" s="328"/>
      <c r="X249" s="328"/>
      <c r="AB249" s="328"/>
      <c r="AD249" s="328"/>
      <c r="AF249" s="328"/>
    </row>
    <row r="250" spans="1:33" s="277" customFormat="1" ht="12" x14ac:dyDescent="0.2">
      <c r="A250" s="346"/>
      <c r="B250" s="347"/>
      <c r="C250" s="284" t="s">
        <v>448</v>
      </c>
      <c r="D250" s="284"/>
      <c r="E250" s="284"/>
      <c r="F250" s="284"/>
      <c r="G250" s="284"/>
      <c r="H250" s="284"/>
      <c r="I250" s="284"/>
      <c r="J250" s="284"/>
      <c r="K250" s="284"/>
      <c r="L250" s="284"/>
      <c r="M250" s="284"/>
      <c r="N250" s="348"/>
      <c r="V250" s="324"/>
      <c r="W250" s="328"/>
      <c r="X250" s="328"/>
      <c r="AB250" s="328"/>
      <c r="AC250" s="282" t="s">
        <v>448</v>
      </c>
      <c r="AD250" s="328"/>
      <c r="AF250" s="328"/>
    </row>
    <row r="251" spans="1:33" s="277" customFormat="1" ht="22.5" x14ac:dyDescent="0.2">
      <c r="A251" s="329" t="s">
        <v>449</v>
      </c>
      <c r="B251" s="330" t="s">
        <v>450</v>
      </c>
      <c r="C251" s="331" t="s">
        <v>451</v>
      </c>
      <c r="D251" s="331"/>
      <c r="E251" s="331"/>
      <c r="F251" s="332" t="s">
        <v>441</v>
      </c>
      <c r="G251" s="332"/>
      <c r="H251" s="332"/>
      <c r="I251" s="332" t="s">
        <v>452</v>
      </c>
      <c r="J251" s="333">
        <v>23114.44</v>
      </c>
      <c r="K251" s="332"/>
      <c r="L251" s="333">
        <v>68996.600000000006</v>
      </c>
      <c r="M251" s="332" t="s">
        <v>289</v>
      </c>
      <c r="N251" s="334">
        <v>477456</v>
      </c>
      <c r="V251" s="324"/>
      <c r="W251" s="328"/>
      <c r="X251" s="328" t="s">
        <v>451</v>
      </c>
      <c r="AB251" s="328"/>
      <c r="AD251" s="328"/>
      <c r="AF251" s="328"/>
    </row>
    <row r="252" spans="1:33" s="277" customFormat="1" ht="12" x14ac:dyDescent="0.2">
      <c r="A252" s="344"/>
      <c r="B252" s="345"/>
      <c r="C252" s="289" t="s">
        <v>396</v>
      </c>
      <c r="D252" s="364"/>
      <c r="E252" s="364"/>
      <c r="F252" s="349"/>
      <c r="G252" s="349"/>
      <c r="H252" s="349"/>
      <c r="I252" s="349"/>
      <c r="J252" s="365"/>
      <c r="K252" s="349"/>
      <c r="L252" s="365"/>
      <c r="M252" s="366"/>
      <c r="N252" s="367"/>
      <c r="V252" s="324"/>
      <c r="W252" s="328"/>
      <c r="X252" s="328"/>
      <c r="AB252" s="328"/>
      <c r="AD252" s="328"/>
      <c r="AF252" s="328"/>
    </row>
    <row r="253" spans="1:33" s="277" customFormat="1" ht="12" x14ac:dyDescent="0.2">
      <c r="A253" s="346"/>
      <c r="B253" s="347"/>
      <c r="C253" s="284" t="s">
        <v>453</v>
      </c>
      <c r="D253" s="284"/>
      <c r="E253" s="284"/>
      <c r="F253" s="284"/>
      <c r="G253" s="284"/>
      <c r="H253" s="284"/>
      <c r="I253" s="284"/>
      <c r="J253" s="284"/>
      <c r="K253" s="284"/>
      <c r="L253" s="284"/>
      <c r="M253" s="284"/>
      <c r="N253" s="348"/>
      <c r="V253" s="324"/>
      <c r="W253" s="328"/>
      <c r="X253" s="328"/>
      <c r="AB253" s="328"/>
      <c r="AC253" s="282" t="s">
        <v>453</v>
      </c>
      <c r="AD253" s="328"/>
      <c r="AF253" s="328"/>
    </row>
    <row r="254" spans="1:33" s="277" customFormat="1" ht="22.5" x14ac:dyDescent="0.2">
      <c r="A254" s="329" t="s">
        <v>454</v>
      </c>
      <c r="B254" s="330" t="s">
        <v>455</v>
      </c>
      <c r="C254" s="331" t="s">
        <v>456</v>
      </c>
      <c r="D254" s="331"/>
      <c r="E254" s="331"/>
      <c r="F254" s="332" t="s">
        <v>441</v>
      </c>
      <c r="G254" s="332"/>
      <c r="H254" s="332"/>
      <c r="I254" s="332" t="s">
        <v>457</v>
      </c>
      <c r="J254" s="333">
        <v>28068.99</v>
      </c>
      <c r="K254" s="332"/>
      <c r="L254" s="333">
        <v>27647.96</v>
      </c>
      <c r="M254" s="332" t="s">
        <v>289</v>
      </c>
      <c r="N254" s="334">
        <v>191324</v>
      </c>
      <c r="V254" s="324"/>
      <c r="W254" s="328"/>
      <c r="X254" s="328" t="s">
        <v>456</v>
      </c>
      <c r="AB254" s="328"/>
      <c r="AD254" s="328"/>
      <c r="AF254" s="328"/>
    </row>
    <row r="255" spans="1:33" s="277" customFormat="1" ht="12" x14ac:dyDescent="0.2">
      <c r="A255" s="344"/>
      <c r="B255" s="345"/>
      <c r="C255" s="289" t="s">
        <v>396</v>
      </c>
      <c r="D255" s="364"/>
      <c r="E255" s="364"/>
      <c r="F255" s="349"/>
      <c r="G255" s="349"/>
      <c r="H255" s="349"/>
      <c r="I255" s="349"/>
      <c r="J255" s="365"/>
      <c r="K255" s="349"/>
      <c r="L255" s="365"/>
      <c r="M255" s="366"/>
      <c r="N255" s="367"/>
      <c r="V255" s="324"/>
      <c r="W255" s="328"/>
      <c r="X255" s="328"/>
      <c r="AB255" s="328"/>
      <c r="AD255" s="328"/>
      <c r="AF255" s="328"/>
    </row>
    <row r="256" spans="1:33" s="277" customFormat="1" ht="12" x14ac:dyDescent="0.2">
      <c r="A256" s="346"/>
      <c r="B256" s="347"/>
      <c r="C256" s="284" t="s">
        <v>458</v>
      </c>
      <c r="D256" s="284"/>
      <c r="E256" s="284"/>
      <c r="F256" s="284"/>
      <c r="G256" s="284"/>
      <c r="H256" s="284"/>
      <c r="I256" s="284"/>
      <c r="J256" s="284"/>
      <c r="K256" s="284"/>
      <c r="L256" s="284"/>
      <c r="M256" s="284"/>
      <c r="N256" s="348"/>
      <c r="V256" s="324"/>
      <c r="W256" s="328"/>
      <c r="X256" s="328"/>
      <c r="AB256" s="328"/>
      <c r="AC256" s="282" t="s">
        <v>458</v>
      </c>
      <c r="AD256" s="328"/>
      <c r="AF256" s="328"/>
    </row>
    <row r="257" spans="1:33" s="277" customFormat="1" ht="22.5" x14ac:dyDescent="0.2">
      <c r="A257" s="329" t="s">
        <v>459</v>
      </c>
      <c r="B257" s="330" t="s">
        <v>460</v>
      </c>
      <c r="C257" s="331" t="s">
        <v>461</v>
      </c>
      <c r="D257" s="331"/>
      <c r="E257" s="331"/>
      <c r="F257" s="332" t="s">
        <v>441</v>
      </c>
      <c r="G257" s="332"/>
      <c r="H257" s="332"/>
      <c r="I257" s="332" t="s">
        <v>462</v>
      </c>
      <c r="J257" s="333">
        <v>1468.2</v>
      </c>
      <c r="K257" s="332"/>
      <c r="L257" s="333">
        <v>2190.5500000000002</v>
      </c>
      <c r="M257" s="332" t="s">
        <v>289</v>
      </c>
      <c r="N257" s="334">
        <v>15159</v>
      </c>
      <c r="V257" s="324"/>
      <c r="W257" s="328"/>
      <c r="X257" s="328" t="s">
        <v>461</v>
      </c>
      <c r="AB257" s="328"/>
      <c r="AD257" s="328"/>
      <c r="AF257" s="328"/>
    </row>
    <row r="258" spans="1:33" s="277" customFormat="1" ht="12" x14ac:dyDescent="0.2">
      <c r="A258" s="344"/>
      <c r="B258" s="345"/>
      <c r="C258" s="289" t="s">
        <v>463</v>
      </c>
      <c r="D258" s="364"/>
      <c r="E258" s="364"/>
      <c r="F258" s="349"/>
      <c r="G258" s="349"/>
      <c r="H258" s="349"/>
      <c r="I258" s="349"/>
      <c r="J258" s="365"/>
      <c r="K258" s="349"/>
      <c r="L258" s="365"/>
      <c r="M258" s="366"/>
      <c r="N258" s="367"/>
      <c r="V258" s="324"/>
      <c r="W258" s="328"/>
      <c r="X258" s="328"/>
      <c r="AB258" s="328"/>
      <c r="AD258" s="328"/>
      <c r="AF258" s="328"/>
    </row>
    <row r="259" spans="1:33" s="277" customFormat="1" ht="12" x14ac:dyDescent="0.2">
      <c r="A259" s="346"/>
      <c r="B259" s="347"/>
      <c r="C259" s="284" t="s">
        <v>464</v>
      </c>
      <c r="D259" s="284"/>
      <c r="E259" s="284"/>
      <c r="F259" s="284"/>
      <c r="G259" s="284"/>
      <c r="H259" s="284"/>
      <c r="I259" s="284"/>
      <c r="J259" s="284"/>
      <c r="K259" s="284"/>
      <c r="L259" s="284"/>
      <c r="M259" s="284"/>
      <c r="N259" s="348"/>
      <c r="V259" s="324"/>
      <c r="W259" s="328"/>
      <c r="X259" s="328"/>
      <c r="AB259" s="328"/>
      <c r="AC259" s="282" t="s">
        <v>464</v>
      </c>
      <c r="AD259" s="328"/>
      <c r="AF259" s="328"/>
    </row>
    <row r="260" spans="1:33" s="277" customFormat="1" ht="33.75" x14ac:dyDescent="0.2">
      <c r="A260" s="329" t="s">
        <v>465</v>
      </c>
      <c r="B260" s="330" t="s">
        <v>466</v>
      </c>
      <c r="C260" s="331" t="s">
        <v>467</v>
      </c>
      <c r="D260" s="331"/>
      <c r="E260" s="331"/>
      <c r="F260" s="332" t="s">
        <v>468</v>
      </c>
      <c r="G260" s="332"/>
      <c r="H260" s="332"/>
      <c r="I260" s="332" t="s">
        <v>469</v>
      </c>
      <c r="J260" s="333">
        <v>166.01</v>
      </c>
      <c r="K260" s="332" t="s">
        <v>470</v>
      </c>
      <c r="L260" s="333">
        <v>11941.33</v>
      </c>
      <c r="M260" s="332" t="s">
        <v>289</v>
      </c>
      <c r="N260" s="334">
        <v>82634</v>
      </c>
      <c r="V260" s="324"/>
      <c r="W260" s="328"/>
      <c r="X260" s="328" t="s">
        <v>467</v>
      </c>
      <c r="AB260" s="328"/>
      <c r="AD260" s="328"/>
      <c r="AF260" s="328"/>
    </row>
    <row r="261" spans="1:33" s="277" customFormat="1" ht="12" x14ac:dyDescent="0.2">
      <c r="A261" s="344"/>
      <c r="B261" s="345"/>
      <c r="C261" s="289" t="s">
        <v>463</v>
      </c>
      <c r="D261" s="364"/>
      <c r="E261" s="364"/>
      <c r="F261" s="349"/>
      <c r="G261" s="349"/>
      <c r="H261" s="349"/>
      <c r="I261" s="349"/>
      <c r="J261" s="365"/>
      <c r="K261" s="349"/>
      <c r="L261" s="365"/>
      <c r="M261" s="366"/>
      <c r="N261" s="367"/>
      <c r="V261" s="324"/>
      <c r="W261" s="328"/>
      <c r="X261" s="328"/>
      <c r="AB261" s="328"/>
      <c r="AD261" s="328"/>
      <c r="AF261" s="328"/>
    </row>
    <row r="262" spans="1:33" s="277" customFormat="1" ht="22.5" x14ac:dyDescent="0.2">
      <c r="A262" s="368"/>
      <c r="B262" s="336" t="s">
        <v>471</v>
      </c>
      <c r="C262" s="284" t="s">
        <v>472</v>
      </c>
      <c r="D262" s="284"/>
      <c r="E262" s="284"/>
      <c r="F262" s="284"/>
      <c r="G262" s="284"/>
      <c r="H262" s="284"/>
      <c r="I262" s="284"/>
      <c r="J262" s="284"/>
      <c r="K262" s="284"/>
      <c r="L262" s="284"/>
      <c r="M262" s="284"/>
      <c r="N262" s="348"/>
      <c r="V262" s="324"/>
      <c r="W262" s="328"/>
      <c r="X262" s="328"/>
      <c r="AB262" s="328"/>
      <c r="AD262" s="328"/>
      <c r="AF262" s="328"/>
      <c r="AG262" s="282" t="s">
        <v>472</v>
      </c>
    </row>
    <row r="263" spans="1:33" s="277" customFormat="1" ht="22.5" x14ac:dyDescent="0.2">
      <c r="A263" s="329" t="s">
        <v>473</v>
      </c>
      <c r="B263" s="330" t="s">
        <v>474</v>
      </c>
      <c r="C263" s="331" t="s">
        <v>475</v>
      </c>
      <c r="D263" s="331"/>
      <c r="E263" s="331"/>
      <c r="F263" s="332" t="s">
        <v>441</v>
      </c>
      <c r="G263" s="332"/>
      <c r="H263" s="332"/>
      <c r="I263" s="332" t="s">
        <v>476</v>
      </c>
      <c r="J263" s="333">
        <v>9526.1</v>
      </c>
      <c r="K263" s="332"/>
      <c r="L263" s="333">
        <v>4715.42</v>
      </c>
      <c r="M263" s="332" t="s">
        <v>289</v>
      </c>
      <c r="N263" s="334">
        <v>32631</v>
      </c>
      <c r="V263" s="324"/>
      <c r="W263" s="328"/>
      <c r="X263" s="328" t="s">
        <v>475</v>
      </c>
      <c r="AB263" s="328"/>
      <c r="AD263" s="328"/>
      <c r="AF263" s="328"/>
    </row>
    <row r="264" spans="1:33" s="277" customFormat="1" ht="12" x14ac:dyDescent="0.2">
      <c r="A264" s="344"/>
      <c r="B264" s="345"/>
      <c r="C264" s="289" t="s">
        <v>463</v>
      </c>
      <c r="D264" s="364"/>
      <c r="E264" s="364"/>
      <c r="F264" s="349"/>
      <c r="G264" s="349"/>
      <c r="H264" s="349"/>
      <c r="I264" s="349"/>
      <c r="J264" s="365"/>
      <c r="K264" s="349"/>
      <c r="L264" s="365"/>
      <c r="M264" s="366"/>
      <c r="N264" s="367"/>
      <c r="V264" s="324"/>
      <c r="W264" s="328"/>
      <c r="X264" s="328"/>
      <c r="AB264" s="328"/>
      <c r="AD264" s="328"/>
      <c r="AF264" s="328"/>
    </row>
    <row r="265" spans="1:33" s="277" customFormat="1" ht="12" x14ac:dyDescent="0.2">
      <c r="A265" s="346"/>
      <c r="B265" s="347"/>
      <c r="C265" s="284" t="s">
        <v>477</v>
      </c>
      <c r="D265" s="284"/>
      <c r="E265" s="284"/>
      <c r="F265" s="284"/>
      <c r="G265" s="284"/>
      <c r="H265" s="284"/>
      <c r="I265" s="284"/>
      <c r="J265" s="284"/>
      <c r="K265" s="284"/>
      <c r="L265" s="284"/>
      <c r="M265" s="284"/>
      <c r="N265" s="348"/>
      <c r="V265" s="324"/>
      <c r="W265" s="328"/>
      <c r="X265" s="328"/>
      <c r="AB265" s="328"/>
      <c r="AC265" s="282" t="s">
        <v>477</v>
      </c>
      <c r="AD265" s="328"/>
      <c r="AF265" s="328"/>
    </row>
    <row r="266" spans="1:33" s="277" customFormat="1" ht="22.5" x14ac:dyDescent="0.2">
      <c r="A266" s="329" t="s">
        <v>478</v>
      </c>
      <c r="B266" s="330" t="s">
        <v>479</v>
      </c>
      <c r="C266" s="331" t="s">
        <v>480</v>
      </c>
      <c r="D266" s="331"/>
      <c r="E266" s="331"/>
      <c r="F266" s="332" t="s">
        <v>441</v>
      </c>
      <c r="G266" s="332"/>
      <c r="H266" s="332"/>
      <c r="I266" s="332" t="s">
        <v>481</v>
      </c>
      <c r="J266" s="333">
        <v>2291.15</v>
      </c>
      <c r="K266" s="332"/>
      <c r="L266" s="333">
        <v>3104.51</v>
      </c>
      <c r="M266" s="332" t="s">
        <v>289</v>
      </c>
      <c r="N266" s="334">
        <v>21483</v>
      </c>
      <c r="V266" s="324"/>
      <c r="W266" s="328"/>
      <c r="X266" s="328" t="s">
        <v>480</v>
      </c>
      <c r="AB266" s="328"/>
      <c r="AD266" s="328"/>
      <c r="AF266" s="328"/>
    </row>
    <row r="267" spans="1:33" s="277" customFormat="1" ht="12" x14ac:dyDescent="0.2">
      <c r="A267" s="344"/>
      <c r="B267" s="345"/>
      <c r="C267" s="289" t="s">
        <v>463</v>
      </c>
      <c r="D267" s="364"/>
      <c r="E267" s="364"/>
      <c r="F267" s="349"/>
      <c r="G267" s="349"/>
      <c r="H267" s="349"/>
      <c r="I267" s="349"/>
      <c r="J267" s="365"/>
      <c r="K267" s="349"/>
      <c r="L267" s="365"/>
      <c r="M267" s="366"/>
      <c r="N267" s="367"/>
      <c r="V267" s="324"/>
      <c r="W267" s="328"/>
      <c r="X267" s="328"/>
      <c r="AB267" s="328"/>
      <c r="AD267" s="328"/>
      <c r="AF267" s="328"/>
    </row>
    <row r="268" spans="1:33" s="277" customFormat="1" ht="12" x14ac:dyDescent="0.2">
      <c r="A268" s="346"/>
      <c r="B268" s="347"/>
      <c r="C268" s="284" t="s">
        <v>482</v>
      </c>
      <c r="D268" s="284"/>
      <c r="E268" s="284"/>
      <c r="F268" s="284"/>
      <c r="G268" s="284"/>
      <c r="H268" s="284"/>
      <c r="I268" s="284"/>
      <c r="J268" s="284"/>
      <c r="K268" s="284"/>
      <c r="L268" s="284"/>
      <c r="M268" s="284"/>
      <c r="N268" s="348"/>
      <c r="V268" s="324"/>
      <c r="W268" s="328"/>
      <c r="X268" s="328"/>
      <c r="AB268" s="328"/>
      <c r="AC268" s="282" t="s">
        <v>482</v>
      </c>
      <c r="AD268" s="328"/>
      <c r="AF268" s="328"/>
    </row>
    <row r="269" spans="1:33" s="277" customFormat="1" ht="1.5" customHeight="1" x14ac:dyDescent="0.2">
      <c r="A269" s="349"/>
      <c r="B269" s="345"/>
      <c r="C269" s="345"/>
      <c r="D269" s="345"/>
      <c r="E269" s="345"/>
      <c r="F269" s="349"/>
      <c r="G269" s="349"/>
      <c r="H269" s="349"/>
      <c r="I269" s="349"/>
      <c r="J269" s="350"/>
      <c r="K269" s="349"/>
      <c r="L269" s="350"/>
      <c r="M269" s="337"/>
      <c r="N269" s="350"/>
      <c r="V269" s="324"/>
      <c r="W269" s="328"/>
      <c r="X269" s="328"/>
      <c r="AB269" s="328"/>
      <c r="AD269" s="328"/>
      <c r="AF269" s="328"/>
    </row>
    <row r="270" spans="1:33" s="277" customFormat="1" ht="12" x14ac:dyDescent="0.2">
      <c r="A270" s="351"/>
      <c r="B270" s="352"/>
      <c r="C270" s="331" t="s">
        <v>483</v>
      </c>
      <c r="D270" s="331"/>
      <c r="E270" s="331"/>
      <c r="F270" s="331"/>
      <c r="G270" s="331"/>
      <c r="H270" s="331"/>
      <c r="I270" s="331"/>
      <c r="J270" s="331"/>
      <c r="K270" s="331"/>
      <c r="L270" s="353"/>
      <c r="M270" s="354"/>
      <c r="N270" s="355"/>
      <c r="V270" s="324"/>
      <c r="W270" s="328"/>
      <c r="X270" s="328"/>
      <c r="AB270" s="328"/>
      <c r="AD270" s="328" t="s">
        <v>483</v>
      </c>
      <c r="AF270" s="328"/>
    </row>
    <row r="271" spans="1:33" s="277" customFormat="1" ht="12" x14ac:dyDescent="0.2">
      <c r="A271" s="356"/>
      <c r="B271" s="336"/>
      <c r="C271" s="284" t="s">
        <v>372</v>
      </c>
      <c r="D271" s="284"/>
      <c r="E271" s="284"/>
      <c r="F271" s="284"/>
      <c r="G271" s="284"/>
      <c r="H271" s="284"/>
      <c r="I271" s="284"/>
      <c r="J271" s="284"/>
      <c r="K271" s="284"/>
      <c r="L271" s="357">
        <v>21951.81</v>
      </c>
      <c r="M271" s="358"/>
      <c r="N271" s="359"/>
      <c r="V271" s="324"/>
      <c r="W271" s="328"/>
      <c r="X271" s="328"/>
      <c r="AB271" s="328"/>
      <c r="AD271" s="328"/>
      <c r="AE271" s="282" t="s">
        <v>372</v>
      </c>
      <c r="AF271" s="328"/>
    </row>
    <row r="272" spans="1:33" s="277" customFormat="1" ht="12" x14ac:dyDescent="0.2">
      <c r="A272" s="356"/>
      <c r="B272" s="336"/>
      <c r="C272" s="284" t="s">
        <v>373</v>
      </c>
      <c r="D272" s="284"/>
      <c r="E272" s="284"/>
      <c r="F272" s="284"/>
      <c r="G272" s="284"/>
      <c r="H272" s="284"/>
      <c r="I272" s="284"/>
      <c r="J272" s="284"/>
      <c r="K272" s="284"/>
      <c r="L272" s="357"/>
      <c r="M272" s="358"/>
      <c r="N272" s="359"/>
      <c r="V272" s="324"/>
      <c r="W272" s="328"/>
      <c r="X272" s="328"/>
      <c r="AB272" s="328"/>
      <c r="AD272" s="328"/>
      <c r="AE272" s="282" t="s">
        <v>373</v>
      </c>
      <c r="AF272" s="328"/>
    </row>
    <row r="273" spans="1:35" s="277" customFormat="1" ht="12" x14ac:dyDescent="0.2">
      <c r="A273" s="356"/>
      <c r="B273" s="336"/>
      <c r="C273" s="284" t="s">
        <v>377</v>
      </c>
      <c r="D273" s="284"/>
      <c r="E273" s="284"/>
      <c r="F273" s="284"/>
      <c r="G273" s="284"/>
      <c r="H273" s="284"/>
      <c r="I273" s="284"/>
      <c r="J273" s="284"/>
      <c r="K273" s="284"/>
      <c r="L273" s="357">
        <v>21951.81</v>
      </c>
      <c r="M273" s="358"/>
      <c r="N273" s="359"/>
      <c r="V273" s="324"/>
      <c r="W273" s="328"/>
      <c r="X273" s="328"/>
      <c r="AB273" s="328"/>
      <c r="AD273" s="328"/>
      <c r="AE273" s="282" t="s">
        <v>377</v>
      </c>
      <c r="AF273" s="328"/>
    </row>
    <row r="274" spans="1:35" s="277" customFormat="1" ht="12" x14ac:dyDescent="0.2">
      <c r="A274" s="356"/>
      <c r="B274" s="336"/>
      <c r="C274" s="284" t="s">
        <v>378</v>
      </c>
      <c r="D274" s="284"/>
      <c r="E274" s="284"/>
      <c r="F274" s="284"/>
      <c r="G274" s="284"/>
      <c r="H274" s="284"/>
      <c r="I274" s="284"/>
      <c r="J274" s="284"/>
      <c r="K274" s="284"/>
      <c r="L274" s="357">
        <v>21951.81</v>
      </c>
      <c r="M274" s="358"/>
      <c r="N274" s="359"/>
      <c r="V274" s="324"/>
      <c r="W274" s="328"/>
      <c r="X274" s="328"/>
      <c r="AB274" s="328"/>
      <c r="AD274" s="328"/>
      <c r="AE274" s="282" t="s">
        <v>378</v>
      </c>
      <c r="AF274" s="328"/>
    </row>
    <row r="275" spans="1:35" s="277" customFormat="1" ht="12" x14ac:dyDescent="0.2">
      <c r="A275" s="356"/>
      <c r="B275" s="336"/>
      <c r="C275" s="284" t="s">
        <v>373</v>
      </c>
      <c r="D275" s="284"/>
      <c r="E275" s="284"/>
      <c r="F275" s="284"/>
      <c r="G275" s="284"/>
      <c r="H275" s="284"/>
      <c r="I275" s="284"/>
      <c r="J275" s="284"/>
      <c r="K275" s="284"/>
      <c r="L275" s="357"/>
      <c r="M275" s="358"/>
      <c r="N275" s="359"/>
      <c r="V275" s="324"/>
      <c r="W275" s="328"/>
      <c r="X275" s="328"/>
      <c r="AB275" s="328"/>
      <c r="AD275" s="328"/>
      <c r="AE275" s="282" t="s">
        <v>373</v>
      </c>
      <c r="AF275" s="328"/>
    </row>
    <row r="276" spans="1:35" s="277" customFormat="1" ht="12" x14ac:dyDescent="0.2">
      <c r="A276" s="356"/>
      <c r="B276" s="336"/>
      <c r="C276" s="284" t="s">
        <v>382</v>
      </c>
      <c r="D276" s="284"/>
      <c r="E276" s="284"/>
      <c r="F276" s="284"/>
      <c r="G276" s="284"/>
      <c r="H276" s="284"/>
      <c r="I276" s="284"/>
      <c r="J276" s="284"/>
      <c r="K276" s="284"/>
      <c r="L276" s="357">
        <v>21951.81</v>
      </c>
      <c r="M276" s="358"/>
      <c r="N276" s="359"/>
      <c r="V276" s="324"/>
      <c r="W276" s="328"/>
      <c r="X276" s="328"/>
      <c r="AB276" s="328"/>
      <c r="AD276" s="328"/>
      <c r="AE276" s="282" t="s">
        <v>382</v>
      </c>
      <c r="AF276" s="328"/>
    </row>
    <row r="277" spans="1:35" s="277" customFormat="1" ht="12" x14ac:dyDescent="0.2">
      <c r="A277" s="356"/>
      <c r="B277" s="336"/>
      <c r="C277" s="284" t="s">
        <v>484</v>
      </c>
      <c r="D277" s="284"/>
      <c r="E277" s="284"/>
      <c r="F277" s="284"/>
      <c r="G277" s="284"/>
      <c r="H277" s="284"/>
      <c r="I277" s="284"/>
      <c r="J277" s="284"/>
      <c r="K277" s="284"/>
      <c r="L277" s="357">
        <v>1195907.56</v>
      </c>
      <c r="M277" s="358"/>
      <c r="N277" s="359"/>
      <c r="V277" s="324"/>
      <c r="W277" s="328"/>
      <c r="X277" s="328"/>
      <c r="AB277" s="328"/>
      <c r="AD277" s="328"/>
      <c r="AE277" s="282" t="s">
        <v>484</v>
      </c>
      <c r="AF277" s="328"/>
    </row>
    <row r="278" spans="1:35" s="277" customFormat="1" ht="12" x14ac:dyDescent="0.2">
      <c r="A278" s="356"/>
      <c r="B278" s="350"/>
      <c r="C278" s="360" t="s">
        <v>485</v>
      </c>
      <c r="D278" s="360"/>
      <c r="E278" s="360"/>
      <c r="F278" s="360"/>
      <c r="G278" s="360"/>
      <c r="H278" s="360"/>
      <c r="I278" s="360"/>
      <c r="J278" s="360"/>
      <c r="K278" s="360"/>
      <c r="L278" s="361">
        <v>1217859.3700000001</v>
      </c>
      <c r="M278" s="362"/>
      <c r="N278" s="363"/>
      <c r="V278" s="324"/>
      <c r="W278" s="328"/>
      <c r="X278" s="328"/>
      <c r="AB278" s="328"/>
      <c r="AD278" s="328"/>
      <c r="AF278" s="328" t="s">
        <v>485</v>
      </c>
    </row>
    <row r="279" spans="1:35" s="277" customFormat="1" ht="12" x14ac:dyDescent="0.2">
      <c r="A279" s="356"/>
      <c r="B279" s="336"/>
      <c r="C279" s="284" t="s">
        <v>373</v>
      </c>
      <c r="D279" s="284"/>
      <c r="E279" s="284"/>
      <c r="F279" s="284"/>
      <c r="G279" s="284"/>
      <c r="H279" s="284"/>
      <c r="I279" s="284"/>
      <c r="J279" s="284"/>
      <c r="K279" s="284"/>
      <c r="L279" s="357"/>
      <c r="M279" s="358"/>
      <c r="N279" s="359"/>
      <c r="V279" s="324"/>
      <c r="W279" s="328"/>
      <c r="X279" s="328"/>
      <c r="AB279" s="328"/>
      <c r="AD279" s="328"/>
      <c r="AE279" s="282" t="s">
        <v>373</v>
      </c>
      <c r="AF279" s="328"/>
    </row>
    <row r="280" spans="1:35" s="277" customFormat="1" ht="12" x14ac:dyDescent="0.2">
      <c r="A280" s="356"/>
      <c r="B280" s="336"/>
      <c r="C280" s="284" t="s">
        <v>486</v>
      </c>
      <c r="D280" s="284"/>
      <c r="E280" s="284"/>
      <c r="F280" s="284"/>
      <c r="G280" s="284"/>
      <c r="H280" s="284"/>
      <c r="I280" s="284"/>
      <c r="J280" s="284"/>
      <c r="K280" s="284"/>
      <c r="L280" s="357"/>
      <c r="M280" s="358"/>
      <c r="N280" s="359">
        <v>82634</v>
      </c>
      <c r="V280" s="324"/>
      <c r="W280" s="328"/>
      <c r="X280" s="328"/>
      <c r="AB280" s="328"/>
      <c r="AD280" s="328"/>
      <c r="AE280" s="282" t="s">
        <v>486</v>
      </c>
      <c r="AF280" s="328"/>
    </row>
    <row r="281" spans="1:35" s="277" customFormat="1" ht="12" x14ac:dyDescent="0.2">
      <c r="A281" s="356"/>
      <c r="B281" s="336"/>
      <c r="C281" s="284" t="s">
        <v>487</v>
      </c>
      <c r="D281" s="284"/>
      <c r="E281" s="284"/>
      <c r="F281" s="284"/>
      <c r="G281" s="284"/>
      <c r="H281" s="284"/>
      <c r="I281" s="284"/>
      <c r="J281" s="284"/>
      <c r="K281" s="284"/>
      <c r="L281" s="357"/>
      <c r="M281" s="358"/>
      <c r="N281" s="359">
        <v>6907710</v>
      </c>
      <c r="V281" s="324"/>
      <c r="W281" s="328"/>
      <c r="X281" s="328"/>
      <c r="AB281" s="328"/>
      <c r="AD281" s="328"/>
      <c r="AE281" s="282" t="s">
        <v>487</v>
      </c>
      <c r="AF281" s="328"/>
    </row>
    <row r="282" spans="1:35" s="277" customFormat="1" ht="2.25" customHeight="1" x14ac:dyDescent="0.2">
      <c r="B282" s="287"/>
      <c r="C282" s="287"/>
      <c r="D282" s="287"/>
      <c r="E282" s="287"/>
      <c r="F282" s="287"/>
      <c r="G282" s="287"/>
      <c r="H282" s="287"/>
      <c r="I282" s="287"/>
      <c r="J282" s="287"/>
      <c r="K282" s="287"/>
      <c r="L282" s="369"/>
      <c r="M282" s="370"/>
      <c r="N282" s="371"/>
    </row>
    <row r="283" spans="1:35" s="277" customFormat="1" x14ac:dyDescent="0.2">
      <c r="A283" s="351"/>
      <c r="B283" s="352"/>
      <c r="C283" s="331" t="s">
        <v>488</v>
      </c>
      <c r="D283" s="331"/>
      <c r="E283" s="331"/>
      <c r="F283" s="331"/>
      <c r="G283" s="331"/>
      <c r="H283" s="331"/>
      <c r="I283" s="331"/>
      <c r="J283" s="331"/>
      <c r="K283" s="331"/>
      <c r="L283" s="353"/>
      <c r="M283" s="372"/>
      <c r="N283" s="355"/>
      <c r="AH283" s="328" t="s">
        <v>488</v>
      </c>
    </row>
    <row r="284" spans="1:35" s="277" customFormat="1" x14ac:dyDescent="0.2">
      <c r="A284" s="356"/>
      <c r="B284" s="336"/>
      <c r="C284" s="284" t="s">
        <v>372</v>
      </c>
      <c r="D284" s="284"/>
      <c r="E284" s="284"/>
      <c r="F284" s="284"/>
      <c r="G284" s="284"/>
      <c r="H284" s="284"/>
      <c r="I284" s="284"/>
      <c r="J284" s="284"/>
      <c r="K284" s="284"/>
      <c r="L284" s="357">
        <v>96212.7</v>
      </c>
      <c r="M284" s="373"/>
      <c r="N284" s="359">
        <v>1537325</v>
      </c>
      <c r="AH284" s="328"/>
      <c r="AI284" s="282" t="s">
        <v>372</v>
      </c>
    </row>
    <row r="285" spans="1:35" s="277" customFormat="1" x14ac:dyDescent="0.2">
      <c r="A285" s="356"/>
      <c r="B285" s="336"/>
      <c r="C285" s="284" t="s">
        <v>373</v>
      </c>
      <c r="D285" s="284"/>
      <c r="E285" s="284"/>
      <c r="F285" s="284"/>
      <c r="G285" s="284"/>
      <c r="H285" s="284"/>
      <c r="I285" s="284"/>
      <c r="J285" s="284"/>
      <c r="K285" s="284"/>
      <c r="L285" s="357"/>
      <c r="M285" s="373"/>
      <c r="N285" s="359"/>
      <c r="AH285" s="328"/>
      <c r="AI285" s="282" t="s">
        <v>373</v>
      </c>
    </row>
    <row r="286" spans="1:35" s="277" customFormat="1" x14ac:dyDescent="0.2">
      <c r="A286" s="356"/>
      <c r="B286" s="336"/>
      <c r="C286" s="284" t="s">
        <v>374</v>
      </c>
      <c r="D286" s="284"/>
      <c r="E286" s="284"/>
      <c r="F286" s="284"/>
      <c r="G286" s="284"/>
      <c r="H286" s="284"/>
      <c r="I286" s="284"/>
      <c r="J286" s="284"/>
      <c r="K286" s="284"/>
      <c r="L286" s="357">
        <v>58538.89</v>
      </c>
      <c r="M286" s="373"/>
      <c r="N286" s="359">
        <v>1269709</v>
      </c>
      <c r="AH286" s="328"/>
      <c r="AI286" s="282" t="s">
        <v>374</v>
      </c>
    </row>
    <row r="287" spans="1:35" s="277" customFormat="1" x14ac:dyDescent="0.2">
      <c r="A287" s="356"/>
      <c r="B287" s="336"/>
      <c r="C287" s="284" t="s">
        <v>375</v>
      </c>
      <c r="D287" s="284"/>
      <c r="E287" s="284"/>
      <c r="F287" s="284"/>
      <c r="G287" s="284"/>
      <c r="H287" s="284"/>
      <c r="I287" s="284"/>
      <c r="J287" s="284"/>
      <c r="K287" s="284"/>
      <c r="L287" s="357">
        <v>3971.41</v>
      </c>
      <c r="M287" s="373"/>
      <c r="N287" s="359">
        <v>34394</v>
      </c>
      <c r="AH287" s="328"/>
      <c r="AI287" s="282" t="s">
        <v>375</v>
      </c>
    </row>
    <row r="288" spans="1:35" s="277" customFormat="1" x14ac:dyDescent="0.2">
      <c r="A288" s="356"/>
      <c r="B288" s="336"/>
      <c r="C288" s="284" t="s">
        <v>376</v>
      </c>
      <c r="D288" s="284"/>
      <c r="E288" s="284"/>
      <c r="F288" s="284"/>
      <c r="G288" s="284"/>
      <c r="H288" s="284"/>
      <c r="I288" s="284"/>
      <c r="J288" s="284"/>
      <c r="K288" s="284"/>
      <c r="L288" s="357">
        <v>471.02</v>
      </c>
      <c r="M288" s="373"/>
      <c r="N288" s="359">
        <v>10217</v>
      </c>
      <c r="AH288" s="328"/>
      <c r="AI288" s="282" t="s">
        <v>376</v>
      </c>
    </row>
    <row r="289" spans="1:36" s="277" customFormat="1" x14ac:dyDescent="0.2">
      <c r="A289" s="356"/>
      <c r="B289" s="336"/>
      <c r="C289" s="284" t="s">
        <v>377</v>
      </c>
      <c r="D289" s="284"/>
      <c r="E289" s="284"/>
      <c r="F289" s="284"/>
      <c r="G289" s="284"/>
      <c r="H289" s="284"/>
      <c r="I289" s="284"/>
      <c r="J289" s="284"/>
      <c r="K289" s="284"/>
      <c r="L289" s="357">
        <v>33702.400000000001</v>
      </c>
      <c r="M289" s="373"/>
      <c r="N289" s="359">
        <v>233222</v>
      </c>
      <c r="AH289" s="328"/>
      <c r="AI289" s="282" t="s">
        <v>377</v>
      </c>
    </row>
    <row r="290" spans="1:36" s="277" customFormat="1" x14ac:dyDescent="0.2">
      <c r="A290" s="356"/>
      <c r="B290" s="336"/>
      <c r="C290" s="284" t="s">
        <v>378</v>
      </c>
      <c r="D290" s="284"/>
      <c r="E290" s="284"/>
      <c r="F290" s="284"/>
      <c r="G290" s="284"/>
      <c r="H290" s="284"/>
      <c r="I290" s="284"/>
      <c r="J290" s="284"/>
      <c r="K290" s="284"/>
      <c r="L290" s="357">
        <v>194442.79</v>
      </c>
      <c r="M290" s="373"/>
      <c r="N290" s="359">
        <v>3667940</v>
      </c>
      <c r="AH290" s="328"/>
      <c r="AI290" s="282" t="s">
        <v>378</v>
      </c>
    </row>
    <row r="291" spans="1:36" s="277" customFormat="1" x14ac:dyDescent="0.2">
      <c r="A291" s="356"/>
      <c r="B291" s="336"/>
      <c r="C291" s="284" t="s">
        <v>373</v>
      </c>
      <c r="D291" s="284"/>
      <c r="E291" s="284"/>
      <c r="F291" s="284"/>
      <c r="G291" s="284"/>
      <c r="H291" s="284"/>
      <c r="I291" s="284"/>
      <c r="J291" s="284"/>
      <c r="K291" s="284"/>
      <c r="L291" s="357"/>
      <c r="M291" s="373"/>
      <c r="N291" s="359"/>
      <c r="AH291" s="328"/>
      <c r="AI291" s="282" t="s">
        <v>373</v>
      </c>
    </row>
    <row r="292" spans="1:36" s="277" customFormat="1" x14ac:dyDescent="0.2">
      <c r="A292" s="356"/>
      <c r="B292" s="336"/>
      <c r="C292" s="284" t="s">
        <v>379</v>
      </c>
      <c r="D292" s="284"/>
      <c r="E292" s="284"/>
      <c r="F292" s="284"/>
      <c r="G292" s="284"/>
      <c r="H292" s="284"/>
      <c r="I292" s="284"/>
      <c r="J292" s="284"/>
      <c r="K292" s="284"/>
      <c r="L292" s="357">
        <v>58538.89</v>
      </c>
      <c r="M292" s="373"/>
      <c r="N292" s="359">
        <v>1269709</v>
      </c>
      <c r="AH292" s="328"/>
      <c r="AI292" s="282" t="s">
        <v>379</v>
      </c>
    </row>
    <row r="293" spans="1:36" s="277" customFormat="1" x14ac:dyDescent="0.2">
      <c r="A293" s="356"/>
      <c r="B293" s="336"/>
      <c r="C293" s="284" t="s">
        <v>380</v>
      </c>
      <c r="D293" s="284"/>
      <c r="E293" s="284"/>
      <c r="F293" s="284"/>
      <c r="G293" s="284"/>
      <c r="H293" s="284"/>
      <c r="I293" s="284"/>
      <c r="J293" s="284"/>
      <c r="K293" s="284"/>
      <c r="L293" s="357">
        <v>3971.41</v>
      </c>
      <c r="M293" s="373"/>
      <c r="N293" s="359">
        <v>34394</v>
      </c>
      <c r="AH293" s="328"/>
      <c r="AI293" s="282" t="s">
        <v>380</v>
      </c>
    </row>
    <row r="294" spans="1:36" s="277" customFormat="1" x14ac:dyDescent="0.2">
      <c r="A294" s="356"/>
      <c r="B294" s="336"/>
      <c r="C294" s="284" t="s">
        <v>381</v>
      </c>
      <c r="D294" s="284"/>
      <c r="E294" s="284"/>
      <c r="F294" s="284"/>
      <c r="G294" s="284"/>
      <c r="H294" s="284"/>
      <c r="I294" s="284"/>
      <c r="J294" s="284"/>
      <c r="K294" s="284"/>
      <c r="L294" s="357">
        <v>471.02</v>
      </c>
      <c r="M294" s="373"/>
      <c r="N294" s="359">
        <v>10217</v>
      </c>
      <c r="AH294" s="328"/>
      <c r="AI294" s="282" t="s">
        <v>381</v>
      </c>
    </row>
    <row r="295" spans="1:36" s="277" customFormat="1" x14ac:dyDescent="0.2">
      <c r="A295" s="356"/>
      <c r="B295" s="336"/>
      <c r="C295" s="284" t="s">
        <v>382</v>
      </c>
      <c r="D295" s="284"/>
      <c r="E295" s="284"/>
      <c r="F295" s="284"/>
      <c r="G295" s="284"/>
      <c r="H295" s="284"/>
      <c r="I295" s="284"/>
      <c r="J295" s="284"/>
      <c r="K295" s="284"/>
      <c r="L295" s="357">
        <v>33702.400000000001</v>
      </c>
      <c r="M295" s="373"/>
      <c r="N295" s="359">
        <v>233222</v>
      </c>
      <c r="AH295" s="328"/>
      <c r="AI295" s="282" t="s">
        <v>382</v>
      </c>
    </row>
    <row r="296" spans="1:36" s="277" customFormat="1" x14ac:dyDescent="0.2">
      <c r="A296" s="356"/>
      <c r="B296" s="336"/>
      <c r="C296" s="284" t="s">
        <v>383</v>
      </c>
      <c r="D296" s="284"/>
      <c r="E296" s="284"/>
      <c r="F296" s="284"/>
      <c r="G296" s="284"/>
      <c r="H296" s="284"/>
      <c r="I296" s="284"/>
      <c r="J296" s="284"/>
      <c r="K296" s="284"/>
      <c r="L296" s="357">
        <v>62314.86</v>
      </c>
      <c r="M296" s="373"/>
      <c r="N296" s="359">
        <v>1351612</v>
      </c>
      <c r="AH296" s="328"/>
      <c r="AI296" s="282" t="s">
        <v>383</v>
      </c>
    </row>
    <row r="297" spans="1:36" s="277" customFormat="1" x14ac:dyDescent="0.2">
      <c r="A297" s="356"/>
      <c r="B297" s="336"/>
      <c r="C297" s="284" t="s">
        <v>384</v>
      </c>
      <c r="D297" s="284"/>
      <c r="E297" s="284"/>
      <c r="F297" s="284"/>
      <c r="G297" s="284"/>
      <c r="H297" s="284"/>
      <c r="I297" s="284"/>
      <c r="J297" s="284"/>
      <c r="K297" s="284"/>
      <c r="L297" s="357">
        <v>35915.230000000003</v>
      </c>
      <c r="M297" s="373"/>
      <c r="N297" s="359">
        <v>779003</v>
      </c>
      <c r="AH297" s="328"/>
      <c r="AI297" s="282" t="s">
        <v>384</v>
      </c>
    </row>
    <row r="298" spans="1:36" s="277" customFormat="1" x14ac:dyDescent="0.2">
      <c r="A298" s="356"/>
      <c r="B298" s="336"/>
      <c r="C298" s="284" t="s">
        <v>484</v>
      </c>
      <c r="D298" s="284"/>
      <c r="E298" s="284"/>
      <c r="F298" s="284"/>
      <c r="G298" s="284"/>
      <c r="H298" s="284"/>
      <c r="I298" s="284"/>
      <c r="J298" s="284"/>
      <c r="K298" s="284"/>
      <c r="L298" s="357">
        <v>1195907.56</v>
      </c>
      <c r="M298" s="373"/>
      <c r="N298" s="359">
        <v>8275680</v>
      </c>
      <c r="AH298" s="328"/>
      <c r="AI298" s="282" t="s">
        <v>484</v>
      </c>
    </row>
    <row r="299" spans="1:36" s="277" customFormat="1" x14ac:dyDescent="0.2">
      <c r="A299" s="356"/>
      <c r="B299" s="336"/>
      <c r="C299" s="284" t="s">
        <v>489</v>
      </c>
      <c r="D299" s="284"/>
      <c r="E299" s="284"/>
      <c r="F299" s="284"/>
      <c r="G299" s="284"/>
      <c r="H299" s="284"/>
      <c r="I299" s="284"/>
      <c r="J299" s="284"/>
      <c r="K299" s="284"/>
      <c r="L299" s="357">
        <v>1390350.35</v>
      </c>
      <c r="M299" s="373"/>
      <c r="N299" s="359">
        <v>11943620</v>
      </c>
      <c r="AH299" s="328"/>
      <c r="AI299" s="282" t="s">
        <v>489</v>
      </c>
    </row>
    <row r="300" spans="1:36" s="277" customFormat="1" x14ac:dyDescent="0.2">
      <c r="A300" s="356"/>
      <c r="B300" s="336"/>
      <c r="C300" s="284" t="s">
        <v>385</v>
      </c>
      <c r="D300" s="284"/>
      <c r="E300" s="284"/>
      <c r="F300" s="284"/>
      <c r="G300" s="284"/>
      <c r="H300" s="284"/>
      <c r="I300" s="284"/>
      <c r="J300" s="284"/>
      <c r="K300" s="284"/>
      <c r="L300" s="357">
        <v>59009.91</v>
      </c>
      <c r="M300" s="373"/>
      <c r="N300" s="359">
        <v>1279926</v>
      </c>
      <c r="AH300" s="328"/>
      <c r="AI300" s="282" t="s">
        <v>385</v>
      </c>
    </row>
    <row r="301" spans="1:36" s="277" customFormat="1" x14ac:dyDescent="0.2">
      <c r="A301" s="356"/>
      <c r="B301" s="336"/>
      <c r="C301" s="284" t="s">
        <v>386</v>
      </c>
      <c r="D301" s="284"/>
      <c r="E301" s="284"/>
      <c r="F301" s="284"/>
      <c r="G301" s="284"/>
      <c r="H301" s="284"/>
      <c r="I301" s="284"/>
      <c r="J301" s="284"/>
      <c r="K301" s="284"/>
      <c r="L301" s="357">
        <v>62314.86</v>
      </c>
      <c r="M301" s="373"/>
      <c r="N301" s="359">
        <v>1351612</v>
      </c>
      <c r="AH301" s="328"/>
      <c r="AI301" s="282" t="s">
        <v>386</v>
      </c>
    </row>
    <row r="302" spans="1:36" s="277" customFormat="1" x14ac:dyDescent="0.2">
      <c r="A302" s="356"/>
      <c r="B302" s="336"/>
      <c r="C302" s="284" t="s">
        <v>387</v>
      </c>
      <c r="D302" s="284"/>
      <c r="E302" s="284"/>
      <c r="F302" s="284"/>
      <c r="G302" s="284"/>
      <c r="H302" s="284"/>
      <c r="I302" s="284"/>
      <c r="J302" s="284"/>
      <c r="K302" s="284"/>
      <c r="L302" s="357">
        <v>35915.230000000003</v>
      </c>
      <c r="M302" s="373"/>
      <c r="N302" s="359">
        <v>779003</v>
      </c>
      <c r="AH302" s="328"/>
      <c r="AI302" s="282" t="s">
        <v>387</v>
      </c>
    </row>
    <row r="303" spans="1:36" s="277" customFormat="1" x14ac:dyDescent="0.2">
      <c r="A303" s="356"/>
      <c r="B303" s="336"/>
      <c r="C303" s="284" t="s">
        <v>490</v>
      </c>
      <c r="D303" s="284"/>
      <c r="E303" s="284"/>
      <c r="F303" s="284"/>
      <c r="G303" s="284"/>
      <c r="H303" s="284"/>
      <c r="I303" s="284"/>
      <c r="J303" s="284"/>
      <c r="K303" s="284"/>
      <c r="L303" s="357">
        <v>1354201.24</v>
      </c>
      <c r="M303" s="373"/>
      <c r="N303" s="359">
        <v>11633086</v>
      </c>
      <c r="AH303" s="328"/>
      <c r="AI303" s="282" t="s">
        <v>490</v>
      </c>
    </row>
    <row r="304" spans="1:36" s="277" customFormat="1" x14ac:dyDescent="0.2">
      <c r="A304" s="356"/>
      <c r="B304" s="336"/>
      <c r="C304" s="284" t="s">
        <v>491</v>
      </c>
      <c r="D304" s="284"/>
      <c r="E304" s="284"/>
      <c r="F304" s="284"/>
      <c r="G304" s="284"/>
      <c r="H304" s="284"/>
      <c r="I304" s="284"/>
      <c r="J304" s="284"/>
      <c r="K304" s="284"/>
      <c r="L304" s="357">
        <v>270840.25</v>
      </c>
      <c r="M304" s="373"/>
      <c r="N304" s="374">
        <v>2326617.2000000002</v>
      </c>
      <c r="AH304" s="328"/>
      <c r="AJ304" s="282" t="s">
        <v>491</v>
      </c>
    </row>
    <row r="305" spans="1:37" x14ac:dyDescent="0.2">
      <c r="A305" s="356"/>
      <c r="B305" s="350"/>
      <c r="C305" s="360" t="s">
        <v>492</v>
      </c>
      <c r="D305" s="360"/>
      <c r="E305" s="360"/>
      <c r="F305" s="360"/>
      <c r="G305" s="360"/>
      <c r="H305" s="360"/>
      <c r="I305" s="360"/>
      <c r="J305" s="360"/>
      <c r="K305" s="360"/>
      <c r="L305" s="361">
        <v>1625041.49</v>
      </c>
      <c r="M305" s="375"/>
      <c r="N305" s="376">
        <v>13959703.199999999</v>
      </c>
      <c r="P305" s="277"/>
      <c r="Q305" s="277"/>
      <c r="R305" s="277"/>
      <c r="S305" s="277"/>
      <c r="T305" s="277"/>
      <c r="U305" s="277"/>
      <c r="V305" s="277"/>
      <c r="W305" s="277"/>
      <c r="X305" s="277"/>
      <c r="Y305" s="277"/>
      <c r="Z305" s="277"/>
      <c r="AA305" s="277"/>
      <c r="AB305" s="277"/>
      <c r="AC305" s="277"/>
      <c r="AD305" s="277"/>
      <c r="AE305" s="277"/>
      <c r="AF305" s="277"/>
      <c r="AG305" s="277"/>
      <c r="AH305" s="328"/>
      <c r="AI305" s="277"/>
      <c r="AJ305" s="277"/>
      <c r="AK305" s="328" t="s">
        <v>492</v>
      </c>
    </row>
    <row r="306" spans="1:37" x14ac:dyDescent="0.2">
      <c r="A306" s="356"/>
      <c r="B306" s="336"/>
      <c r="C306" s="284" t="s">
        <v>373</v>
      </c>
      <c r="D306" s="284"/>
      <c r="E306" s="284"/>
      <c r="F306" s="284"/>
      <c r="G306" s="284"/>
      <c r="H306" s="284"/>
      <c r="I306" s="284"/>
      <c r="J306" s="284"/>
      <c r="K306" s="284"/>
      <c r="L306" s="357"/>
      <c r="M306" s="373"/>
      <c r="N306" s="359"/>
      <c r="P306" s="277"/>
      <c r="Q306" s="277"/>
      <c r="R306" s="277"/>
      <c r="S306" s="277"/>
      <c r="T306" s="277"/>
      <c r="U306" s="277"/>
      <c r="V306" s="277"/>
      <c r="W306" s="277"/>
      <c r="X306" s="277"/>
      <c r="Y306" s="277"/>
      <c r="Z306" s="277"/>
      <c r="AA306" s="277"/>
      <c r="AB306" s="277"/>
      <c r="AC306" s="277"/>
      <c r="AD306" s="277"/>
      <c r="AE306" s="277"/>
      <c r="AF306" s="277"/>
      <c r="AG306" s="277"/>
      <c r="AH306" s="328"/>
      <c r="AI306" s="282" t="s">
        <v>373</v>
      </c>
      <c r="AJ306" s="277"/>
      <c r="AK306" s="328"/>
    </row>
    <row r="307" spans="1:37" x14ac:dyDescent="0.2">
      <c r="A307" s="356"/>
      <c r="B307" s="336"/>
      <c r="C307" s="284" t="s">
        <v>486</v>
      </c>
      <c r="D307" s="284"/>
      <c r="E307" s="284"/>
      <c r="F307" s="284"/>
      <c r="G307" s="284"/>
      <c r="H307" s="284"/>
      <c r="I307" s="284"/>
      <c r="J307" s="284"/>
      <c r="K307" s="284"/>
      <c r="L307" s="357"/>
      <c r="M307" s="373"/>
      <c r="N307" s="359">
        <v>82634</v>
      </c>
      <c r="P307" s="277"/>
      <c r="Q307" s="277"/>
      <c r="R307" s="277"/>
      <c r="S307" s="277"/>
      <c r="T307" s="277"/>
      <c r="U307" s="277"/>
      <c r="V307" s="277"/>
      <c r="W307" s="277"/>
      <c r="X307" s="277"/>
      <c r="Y307" s="277"/>
      <c r="Z307" s="277"/>
      <c r="AA307" s="277"/>
      <c r="AB307" s="277"/>
      <c r="AC307" s="277"/>
      <c r="AD307" s="277"/>
      <c r="AE307" s="277"/>
      <c r="AF307" s="277"/>
      <c r="AG307" s="277"/>
      <c r="AH307" s="328"/>
      <c r="AI307" s="282" t="s">
        <v>486</v>
      </c>
      <c r="AJ307" s="277"/>
      <c r="AK307" s="328"/>
    </row>
    <row r="308" spans="1:37" x14ac:dyDescent="0.2">
      <c r="A308" s="356"/>
      <c r="B308" s="336"/>
      <c r="C308" s="284" t="s">
        <v>487</v>
      </c>
      <c r="D308" s="284"/>
      <c r="E308" s="284"/>
      <c r="F308" s="284"/>
      <c r="G308" s="284"/>
      <c r="H308" s="284"/>
      <c r="I308" s="284"/>
      <c r="J308" s="284"/>
      <c r="K308" s="284"/>
      <c r="L308" s="357"/>
      <c r="M308" s="373"/>
      <c r="N308" s="359">
        <v>6907710</v>
      </c>
      <c r="P308" s="277"/>
      <c r="Q308" s="277"/>
      <c r="R308" s="277"/>
      <c r="S308" s="277"/>
      <c r="T308" s="277"/>
      <c r="U308" s="277"/>
      <c r="V308" s="277"/>
      <c r="W308" s="277"/>
      <c r="X308" s="277"/>
      <c r="Y308" s="277"/>
      <c r="Z308" s="277"/>
      <c r="AA308" s="277"/>
      <c r="AB308" s="277"/>
      <c r="AC308" s="277"/>
      <c r="AD308" s="277"/>
      <c r="AE308" s="277"/>
      <c r="AF308" s="277"/>
      <c r="AG308" s="277"/>
      <c r="AH308" s="328"/>
      <c r="AI308" s="282" t="s">
        <v>487</v>
      </c>
      <c r="AJ308" s="277"/>
      <c r="AK308" s="328"/>
    </row>
    <row r="309" spans="1:37" ht="1.5" customHeight="1" x14ac:dyDescent="0.2">
      <c r="B309" s="350"/>
      <c r="C309" s="345"/>
      <c r="D309" s="345"/>
      <c r="E309" s="345"/>
      <c r="F309" s="345"/>
      <c r="G309" s="345"/>
      <c r="H309" s="345"/>
      <c r="I309" s="345"/>
      <c r="J309" s="345"/>
      <c r="K309" s="345"/>
      <c r="L309" s="361"/>
      <c r="M309" s="362"/>
      <c r="N309" s="377"/>
      <c r="P309" s="277"/>
      <c r="Q309" s="277"/>
      <c r="R309" s="277"/>
      <c r="S309" s="277"/>
      <c r="T309" s="277"/>
      <c r="U309" s="277"/>
      <c r="V309" s="277"/>
      <c r="W309" s="277"/>
      <c r="X309" s="277"/>
      <c r="Y309" s="277"/>
      <c r="Z309" s="277"/>
      <c r="AA309" s="277"/>
      <c r="AB309" s="277"/>
      <c r="AC309" s="277"/>
      <c r="AD309" s="277"/>
      <c r="AE309" s="277"/>
      <c r="AF309" s="277"/>
      <c r="AG309" s="277"/>
      <c r="AH309" s="277"/>
      <c r="AI309" s="277"/>
      <c r="AJ309" s="277"/>
      <c r="AK309" s="277"/>
    </row>
    <row r="310" spans="1:37" ht="53.25" customHeight="1" x14ac:dyDescent="0.2">
      <c r="A310" s="378"/>
      <c r="B310" s="378"/>
      <c r="C310" s="378"/>
      <c r="D310" s="378"/>
      <c r="E310" s="378"/>
      <c r="F310" s="378"/>
      <c r="G310" s="378"/>
      <c r="H310" s="378"/>
      <c r="I310" s="378"/>
      <c r="J310" s="378"/>
      <c r="K310" s="378"/>
      <c r="L310" s="378"/>
      <c r="M310" s="378"/>
      <c r="N310" s="378"/>
      <c r="P310" s="277"/>
      <c r="Q310" s="277"/>
      <c r="R310" s="277"/>
      <c r="S310" s="277"/>
      <c r="T310" s="277"/>
      <c r="U310" s="277"/>
      <c r="V310" s="277"/>
      <c r="W310" s="277"/>
      <c r="X310" s="277"/>
      <c r="Y310" s="277"/>
      <c r="Z310" s="277"/>
      <c r="AA310" s="277"/>
      <c r="AB310" s="277"/>
      <c r="AC310" s="277"/>
      <c r="AD310" s="277"/>
      <c r="AE310" s="277"/>
      <c r="AF310" s="277"/>
      <c r="AG310" s="277"/>
      <c r="AH310" s="277"/>
      <c r="AI310" s="277"/>
      <c r="AJ310" s="277"/>
      <c r="AK310" s="277"/>
    </row>
    <row r="311" spans="1:37" x14ac:dyDescent="0.2">
      <c r="B311" s="379" t="s">
        <v>493</v>
      </c>
      <c r="C311" s="380"/>
      <c r="D311" s="380"/>
      <c r="E311" s="380"/>
      <c r="F311" s="380"/>
      <c r="G311" s="380"/>
      <c r="H311" s="380"/>
      <c r="I311" s="380"/>
      <c r="J311" s="380"/>
      <c r="K311" s="380"/>
      <c r="L311" s="380"/>
    </row>
    <row r="312" spans="1:37" ht="13.5" customHeight="1" x14ac:dyDescent="0.2">
      <c r="B312" s="278"/>
      <c r="C312" s="381" t="s">
        <v>494</v>
      </c>
      <c r="D312" s="381"/>
      <c r="E312" s="381"/>
      <c r="F312" s="381"/>
      <c r="G312" s="381"/>
      <c r="H312" s="381"/>
      <c r="I312" s="381"/>
      <c r="J312" s="381"/>
      <c r="K312" s="381"/>
      <c r="L312" s="381"/>
    </row>
    <row r="313" spans="1:37" ht="12.75" customHeight="1" x14ac:dyDescent="0.2">
      <c r="B313" s="379" t="s">
        <v>495</v>
      </c>
      <c r="C313" s="380"/>
      <c r="D313" s="380"/>
      <c r="E313" s="380"/>
      <c r="F313" s="380"/>
      <c r="G313" s="380"/>
      <c r="H313" s="380"/>
      <c r="I313" s="380"/>
      <c r="J313" s="380"/>
      <c r="K313" s="380"/>
      <c r="L313" s="380"/>
    </row>
    <row r="314" spans="1:37" ht="13.5" customHeight="1" x14ac:dyDescent="0.2">
      <c r="C314" s="381" t="s">
        <v>494</v>
      </c>
      <c r="D314" s="381"/>
      <c r="E314" s="381"/>
      <c r="F314" s="381"/>
      <c r="G314" s="381"/>
      <c r="H314" s="381"/>
      <c r="I314" s="381"/>
      <c r="J314" s="381"/>
      <c r="K314" s="381"/>
      <c r="L314" s="381"/>
    </row>
    <row r="316" spans="1:37" x14ac:dyDescent="0.2">
      <c r="B316" s="382"/>
      <c r="D316" s="382"/>
      <c r="F316" s="382"/>
      <c r="P316" s="277"/>
      <c r="Q316" s="277"/>
      <c r="R316" s="277"/>
      <c r="S316" s="277"/>
      <c r="T316" s="277"/>
      <c r="U316" s="277"/>
      <c r="V316" s="277"/>
      <c r="W316" s="277"/>
      <c r="X316" s="277"/>
      <c r="Y316" s="277"/>
      <c r="Z316" s="277"/>
      <c r="AA316" s="277"/>
      <c r="AB316" s="277"/>
      <c r="AC316" s="277"/>
      <c r="AD316" s="277"/>
      <c r="AE316" s="277"/>
      <c r="AF316" s="277"/>
      <c r="AG316" s="277"/>
      <c r="AH316" s="277"/>
      <c r="AI316" s="277"/>
      <c r="AJ316" s="277"/>
      <c r="AK316" s="277"/>
    </row>
  </sheetData>
  <mergeCells count="273">
    <mergeCell ref="C308:K308"/>
    <mergeCell ref="C311:L311"/>
    <mergeCell ref="C312:L312"/>
    <mergeCell ref="C313:L313"/>
    <mergeCell ref="C314:L314"/>
    <mergeCell ref="C302:K302"/>
    <mergeCell ref="C303:K303"/>
    <mergeCell ref="C304:K304"/>
    <mergeCell ref="C305:K305"/>
    <mergeCell ref="C306:K306"/>
    <mergeCell ref="C307:K307"/>
    <mergeCell ref="C296:K296"/>
    <mergeCell ref="C297:K297"/>
    <mergeCell ref="C298:K298"/>
    <mergeCell ref="C299:K299"/>
    <mergeCell ref="C300:K300"/>
    <mergeCell ref="C301:K301"/>
    <mergeCell ref="C290:K290"/>
    <mergeCell ref="C291:K291"/>
    <mergeCell ref="C292:K292"/>
    <mergeCell ref="C293:K293"/>
    <mergeCell ref="C294:K294"/>
    <mergeCell ref="C295:K295"/>
    <mergeCell ref="C284:K284"/>
    <mergeCell ref="C285:K285"/>
    <mergeCell ref="C286:K286"/>
    <mergeCell ref="C287:K287"/>
    <mergeCell ref="C288:K288"/>
    <mergeCell ref="C289:K289"/>
    <mergeCell ref="C277:K277"/>
    <mergeCell ref="C278:K278"/>
    <mergeCell ref="C279:K279"/>
    <mergeCell ref="C280:K280"/>
    <mergeCell ref="C281:K281"/>
    <mergeCell ref="C283:K283"/>
    <mergeCell ref="C271:K271"/>
    <mergeCell ref="C272:K272"/>
    <mergeCell ref="C273:K273"/>
    <mergeCell ref="C274:K274"/>
    <mergeCell ref="C275:K275"/>
    <mergeCell ref="C276:K276"/>
    <mergeCell ref="C262:N262"/>
    <mergeCell ref="C263:E263"/>
    <mergeCell ref="C265:N265"/>
    <mergeCell ref="C266:E266"/>
    <mergeCell ref="C268:N268"/>
    <mergeCell ref="C270:K270"/>
    <mergeCell ref="C253:N253"/>
    <mergeCell ref="C254:E254"/>
    <mergeCell ref="C256:N256"/>
    <mergeCell ref="C257:E257"/>
    <mergeCell ref="C259:N259"/>
    <mergeCell ref="C260:E260"/>
    <mergeCell ref="A244:N244"/>
    <mergeCell ref="C245:E245"/>
    <mergeCell ref="C247:N247"/>
    <mergeCell ref="C248:E248"/>
    <mergeCell ref="C250:N250"/>
    <mergeCell ref="C251:E251"/>
    <mergeCell ref="C235:E235"/>
    <mergeCell ref="C237:N237"/>
    <mergeCell ref="C238:E238"/>
    <mergeCell ref="C240:N240"/>
    <mergeCell ref="C241:E241"/>
    <mergeCell ref="C243:N243"/>
    <mergeCell ref="C227:N227"/>
    <mergeCell ref="A228:N228"/>
    <mergeCell ref="C229:E229"/>
    <mergeCell ref="C231:N231"/>
    <mergeCell ref="C232:E232"/>
    <mergeCell ref="C234:N234"/>
    <mergeCell ref="A218:N218"/>
    <mergeCell ref="C219:E219"/>
    <mergeCell ref="C221:N221"/>
    <mergeCell ref="C222:E222"/>
    <mergeCell ref="C224:N224"/>
    <mergeCell ref="C225:E225"/>
    <mergeCell ref="C209:E209"/>
    <mergeCell ref="C211:N211"/>
    <mergeCell ref="C212:E212"/>
    <mergeCell ref="C214:N214"/>
    <mergeCell ref="C215:E215"/>
    <mergeCell ref="C217:N217"/>
    <mergeCell ref="A201:N201"/>
    <mergeCell ref="C202:E202"/>
    <mergeCell ref="C204:N204"/>
    <mergeCell ref="C205:E205"/>
    <mergeCell ref="C207:N207"/>
    <mergeCell ref="A208:N208"/>
    <mergeCell ref="C193:N193"/>
    <mergeCell ref="C194:E194"/>
    <mergeCell ref="C196:N196"/>
    <mergeCell ref="A197:N197"/>
    <mergeCell ref="C198:E198"/>
    <mergeCell ref="C200:N200"/>
    <mergeCell ref="C186:K186"/>
    <mergeCell ref="C187:K187"/>
    <mergeCell ref="C188:K188"/>
    <mergeCell ref="A189:N189"/>
    <mergeCell ref="A190:N190"/>
    <mergeCell ref="C191:E191"/>
    <mergeCell ref="C180:K180"/>
    <mergeCell ref="C181:K181"/>
    <mergeCell ref="C182:K182"/>
    <mergeCell ref="C183:K183"/>
    <mergeCell ref="C184:K184"/>
    <mergeCell ref="C185:K185"/>
    <mergeCell ref="C174:K174"/>
    <mergeCell ref="C175:K175"/>
    <mergeCell ref="C176:K176"/>
    <mergeCell ref="C177:K177"/>
    <mergeCell ref="C178:K178"/>
    <mergeCell ref="C179:K179"/>
    <mergeCell ref="C167:E167"/>
    <mergeCell ref="C168:E168"/>
    <mergeCell ref="C170:K170"/>
    <mergeCell ref="C171:K171"/>
    <mergeCell ref="C172:K172"/>
    <mergeCell ref="C173:K173"/>
    <mergeCell ref="C161:E161"/>
    <mergeCell ref="C162:E162"/>
    <mergeCell ref="C163:E163"/>
    <mergeCell ref="C164:E164"/>
    <mergeCell ref="C165:E165"/>
    <mergeCell ref="C166:E166"/>
    <mergeCell ref="C155:E155"/>
    <mergeCell ref="C156:E156"/>
    <mergeCell ref="C157:N157"/>
    <mergeCell ref="C158:E158"/>
    <mergeCell ref="C159:E159"/>
    <mergeCell ref="C160:E160"/>
    <mergeCell ref="C149:E149"/>
    <mergeCell ref="C150:E150"/>
    <mergeCell ref="C151:E151"/>
    <mergeCell ref="C152:E152"/>
    <mergeCell ref="C153:E153"/>
    <mergeCell ref="C154:E154"/>
    <mergeCell ref="C143:E143"/>
    <mergeCell ref="C144:N144"/>
    <mergeCell ref="C145:E145"/>
    <mergeCell ref="C146:E146"/>
    <mergeCell ref="C147:E147"/>
    <mergeCell ref="C148:E148"/>
    <mergeCell ref="C137:E137"/>
    <mergeCell ref="C138:E138"/>
    <mergeCell ref="C139:E139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36:E136"/>
    <mergeCell ref="C125:E125"/>
    <mergeCell ref="C126:E126"/>
    <mergeCell ref="C127:E127"/>
    <mergeCell ref="C128:E128"/>
    <mergeCell ref="C129:E129"/>
    <mergeCell ref="C130:E130"/>
    <mergeCell ref="C119:E119"/>
    <mergeCell ref="C120:E120"/>
    <mergeCell ref="C121:E121"/>
    <mergeCell ref="C122:E122"/>
    <mergeCell ref="C123:E123"/>
    <mergeCell ref="C124:E124"/>
    <mergeCell ref="C113:E113"/>
    <mergeCell ref="C114:E114"/>
    <mergeCell ref="C115:E115"/>
    <mergeCell ref="C116:E116"/>
    <mergeCell ref="C117:E117"/>
    <mergeCell ref="C118:E118"/>
    <mergeCell ref="C107:E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C105:E105"/>
    <mergeCell ref="C106:E106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 </vt:lpstr>
      <vt:lpstr>ССР 4 кв 2021</vt:lpstr>
      <vt:lpstr>Источник ЦИ</vt:lpstr>
      <vt:lpstr>Стоимость материалов по ТКП</vt:lpstr>
      <vt:lpstr>ОСР 12-01</vt:lpstr>
      <vt:lpstr>ОС02-01</vt:lpstr>
      <vt:lpstr>ОС09-01</vt:lpstr>
      <vt:lpstr>Смета №12-01</vt:lpstr>
      <vt:lpstr>Смета №02-01-01</vt:lpstr>
      <vt:lpstr>Смета №02-01-02</vt:lpstr>
      <vt:lpstr>Смета№02-01-03</vt:lpstr>
      <vt:lpstr>Смета№09-01-01</vt:lpstr>
      <vt:lpstr>Смета №09-01-02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Николаевич Лазарев</dc:creator>
  <cp:lastModifiedBy>Резникова Наталья Михайловна</cp:lastModifiedBy>
  <dcterms:created xsi:type="dcterms:W3CDTF">2020-12-25T10:06:41Z</dcterms:created>
  <dcterms:modified xsi:type="dcterms:W3CDTF">2022-02-11T10:57:33Z</dcterms:modified>
</cp:coreProperties>
</file>